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2810" tabRatio="895" firstSheet="1" activeTab="9"/>
  </bookViews>
  <sheets>
    <sheet name="表紙" sheetId="1" r:id="rId1"/>
    <sheet name="目次" sheetId="2" r:id="rId2"/>
    <sheet name="建築物概要" sheetId="3" r:id="rId3"/>
    <sheet name="各図面表紙" sheetId="4" r:id="rId4"/>
    <sheet name="構造設計チェック" sheetId="5" r:id="rId5"/>
    <sheet name="付表1）軸力計算表" sheetId="6" r:id="rId6"/>
    <sheet name="付表２）重心位置の計算" sheetId="7" r:id="rId7"/>
    <sheet name="付表２）剛心位置の計算と偏心チェック" sheetId="8" r:id="rId8"/>
    <sheet name="付表３）壁量チェックシート" sheetId="9" r:id="rId9"/>
    <sheet name="付表４）負担せん断力検定シート" sheetId="10" r:id="rId10"/>
    <sheet name="付表５）立面剛性バランスチェックシート" sheetId="11" r:id="rId11"/>
    <sheet name="付表６）基礎選定シート" sheetId="12" r:id="rId12"/>
    <sheet name="付表７）地盤補強用杭基礎選定シート" sheetId="13" r:id="rId13"/>
    <sheet name="高架水槽の重量" sheetId="14" r:id="rId14"/>
  </sheets>
  <externalReferences>
    <externalReference r:id="rId17"/>
  </externalReferences>
  <definedNames>
    <definedName name="_Fill" localSheetId="6" hidden="1">'[1]基礎'!#REF!</definedName>
    <definedName name="_Fill" localSheetId="9" hidden="1">'[1]基礎'!#REF!</definedName>
    <definedName name="_Fill" localSheetId="10" hidden="1">'[1]基礎'!#REF!</definedName>
    <definedName name="_Fill" localSheetId="12" hidden="1">'[1]基礎'!#REF!</definedName>
    <definedName name="_Fill" hidden="1">'[1]基礎'!#REF!</definedName>
    <definedName name="_MAC1" localSheetId="9">#REF!</definedName>
    <definedName name="_MAC1">#REF!</definedName>
    <definedName name="_MAC2" localSheetId="9">#REF!</definedName>
    <definedName name="_MAC2">#REF!</definedName>
    <definedName name="_MAC3">#REF!</definedName>
    <definedName name="_MAC4">#REF!</definedName>
    <definedName name="JIKU_1">#REF!</definedName>
    <definedName name="JIKU_2">#REF!</definedName>
    <definedName name="LOAD">#REF!</definedName>
    <definedName name="_xlnm.Print_Area" localSheetId="3">'各図面表紙'!$A$1:$J$212</definedName>
    <definedName name="_xlnm.Print_Area" localSheetId="2">'建築物概要'!$A$1:$J$42</definedName>
    <definedName name="_xlnm.Print_Area" localSheetId="4">'構造設計チェック'!$B$3:$Y$139</definedName>
    <definedName name="_xlnm.Print_Area" localSheetId="5">'付表1）軸力計算表'!$A$1:$I$600</definedName>
    <definedName name="_xlnm.Print_Area" localSheetId="7">'付表２）剛心位置の計算と偏心チェック'!$A$1:$L$60</definedName>
    <definedName name="_xlnm.Print_Area" localSheetId="6">'付表２）重心位置の計算'!$A$1:$J$30</definedName>
    <definedName name="_xlnm.Print_Area" localSheetId="9">'付表４）負担せん断力検定シート'!$A$1:$I$137</definedName>
    <definedName name="_xlnm.Print_Area" localSheetId="10">'付表５）立面剛性バランスチェックシート'!$A$1:$K$371</definedName>
    <definedName name="_xlnm.Print_Area" localSheetId="11">'付表６）基礎選定シート'!$A$1:$K$46</definedName>
    <definedName name="_xlnm.Print_Area" localSheetId="12">'付表７）地盤補強用杭基礎選定シート'!$A$1:$K$84</definedName>
    <definedName name="_xlnm.Print_Titles" localSheetId="4">'構造設計チェック'!$1:$2</definedName>
    <definedName name="Q">#REF!</definedName>
    <definedName name="REC_TOTAL">#REF!</definedName>
    <definedName name="RECORD">#REF!</definedName>
    <definedName name="SELECTED">#REF!</definedName>
    <definedName name="SELECTED2">#REF!</definedName>
    <definedName name="STEP">#REF!</definedName>
    <definedName name="TT">#REF!</definedName>
    <definedName name="TTT">#REF!</definedName>
    <definedName name="固定荷重">#REF!</definedName>
    <definedName name="合算範囲">#REF!</definedName>
    <definedName name="軸力合計範囲">'[1]軸力'!$T$3:$V$1983</definedName>
    <definedName name="軸力表">'[1]基礎'!$B$7:$K$42</definedName>
    <definedName name="垂腰サッシ">#REF!</definedName>
    <definedName name="長期荷重">#REF!</definedName>
    <definedName name="通り記号">#REF!</definedName>
    <definedName name="通り座標">#REF!</definedName>
  </definedNames>
  <calcPr fullCalcOnLoad="1"/>
</workbook>
</file>

<file path=xl/comments10.xml><?xml version="1.0" encoding="utf-8"?>
<comments xmlns="http://schemas.openxmlformats.org/spreadsheetml/2006/main">
  <authors>
    <author>㈲かなえ設計</author>
    <author>user</author>
  </authors>
  <commentList>
    <comment ref="D13" authorId="0">
      <text>
        <r>
          <rPr>
            <b/>
            <sz val="9"/>
            <rFont val="ＭＳ Ｐゴシック"/>
            <family val="3"/>
          </rPr>
          <t>※別添1-43</t>
        </r>
      </text>
    </comment>
    <comment ref="H13" authorId="0">
      <text>
        <r>
          <rPr>
            <b/>
            <sz val="9"/>
            <rFont val="ＭＳ Ｐゴシック"/>
            <family val="3"/>
          </rPr>
          <t>固定値</t>
        </r>
      </text>
    </comment>
    <comment ref="H77" authorId="0">
      <text>
        <r>
          <rPr>
            <b/>
            <sz val="9"/>
            <rFont val="ＭＳ Ｐゴシック"/>
            <family val="3"/>
          </rPr>
          <t>固定値</t>
        </r>
      </text>
    </comment>
    <comment ref="F6" authorId="0">
      <text>
        <r>
          <rPr>
            <b/>
            <sz val="9"/>
            <rFont val="ＭＳ Ｐゴシック"/>
            <family val="3"/>
          </rPr>
          <t>Ｚ＝0.7、Ａｉ＝1.25、Ｃｏ＝0.2</t>
        </r>
      </text>
    </comment>
    <comment ref="F7" authorId="0">
      <text>
        <r>
          <rPr>
            <b/>
            <sz val="9"/>
            <rFont val="ＭＳ Ｐゴシック"/>
            <family val="3"/>
          </rPr>
          <t>Ｚ＝0.7、Ａｉ＝1、Ｃｏ＝0.2</t>
        </r>
      </text>
    </comment>
    <comment ref="H45" authorId="0">
      <text>
        <r>
          <rPr>
            <b/>
            <sz val="9"/>
            <rFont val="ＭＳ Ｐゴシック"/>
            <family val="3"/>
          </rPr>
          <t>固定値</t>
        </r>
      </text>
    </comment>
    <comment ref="H109" authorId="0">
      <text>
        <r>
          <rPr>
            <b/>
            <sz val="9"/>
            <rFont val="ＭＳ Ｐゴシック"/>
            <family val="3"/>
          </rPr>
          <t>固定値</t>
        </r>
      </text>
    </comment>
    <comment ref="D123" authorId="1">
      <text>
        <r>
          <rPr>
            <b/>
            <sz val="9"/>
            <rFont val="ＭＳ Ｐゴシック"/>
            <family val="3"/>
          </rPr>
          <t>※別添1-43</t>
        </r>
      </text>
    </comment>
    <comment ref="D109" authorId="1">
      <text>
        <r>
          <rPr>
            <b/>
            <sz val="9"/>
            <rFont val="ＭＳ Ｐゴシック"/>
            <family val="3"/>
          </rPr>
          <t>※別添1-43</t>
        </r>
      </text>
    </comment>
    <comment ref="D77" authorId="1">
      <text>
        <r>
          <rPr>
            <b/>
            <sz val="9"/>
            <rFont val="ＭＳ Ｐゴシック"/>
            <family val="3"/>
          </rPr>
          <t>※別添1-43</t>
        </r>
      </text>
    </comment>
    <comment ref="D45" authorId="1">
      <text>
        <r>
          <rPr>
            <b/>
            <sz val="9"/>
            <rFont val="ＭＳ Ｐゴシック"/>
            <family val="3"/>
          </rPr>
          <t>※別添1-43</t>
        </r>
      </text>
    </comment>
  </commentList>
</comments>
</file>

<file path=xl/comments7.xml><?xml version="1.0" encoding="utf-8"?>
<comments xmlns="http://schemas.openxmlformats.org/spreadsheetml/2006/main">
  <authors>
    <author>㈲かなえ設計</author>
  </authors>
  <commentList>
    <comment ref="H5" authorId="0">
      <text>
        <r>
          <rPr>
            <b/>
            <sz val="9"/>
            <rFont val="ＭＳ Ｐゴシック"/>
            <family val="3"/>
          </rPr>
          <t>別添1-21
原点～柱心距離</t>
        </r>
      </text>
    </comment>
  </commentList>
</comments>
</file>

<file path=xl/comments8.xml><?xml version="1.0" encoding="utf-8"?>
<comments xmlns="http://schemas.openxmlformats.org/spreadsheetml/2006/main">
  <authors>
    <author>㈲かなえ設計</author>
    <author>user</author>
  </authors>
  <commentList>
    <comment ref="F28" authorId="0">
      <text>
        <r>
          <rPr>
            <b/>
            <sz val="9"/>
            <rFont val="ＭＳ Ｐゴシック"/>
            <family val="3"/>
          </rPr>
          <t>弾力半径</t>
        </r>
      </text>
    </comment>
    <comment ref="B29" authorId="1">
      <text>
        <r>
          <rPr>
            <b/>
            <sz val="9"/>
            <rFont val="ＭＳ Ｐゴシック"/>
            <family val="3"/>
          </rPr>
          <t>※別添1-20</t>
        </r>
      </text>
    </comment>
  </commentList>
</comments>
</file>

<file path=xl/sharedStrings.xml><?xml version="1.0" encoding="utf-8"?>
<sst xmlns="http://schemas.openxmlformats.org/spreadsheetml/2006/main" count="4134" uniqueCount="788">
  <si>
    <t>適合条件（適用範囲等）</t>
  </si>
  <si>
    <t>（１）</t>
  </si>
  <si>
    <t>建築物概要</t>
  </si>
  <si>
    <t>工事名称</t>
  </si>
  <si>
    <t>建築主</t>
  </si>
  <si>
    <t>工事監理者</t>
  </si>
  <si>
    <t>工事施工者</t>
  </si>
  <si>
    <t>敷地（地名・地番）</t>
  </si>
  <si>
    <t>主要用途</t>
  </si>
  <si>
    <t>　（併用住宅の場合、その用途）</t>
  </si>
  <si>
    <t>戸建形式</t>
  </si>
  <si>
    <t>構造種別</t>
  </si>
  <si>
    <t>基準寸法</t>
  </si>
  <si>
    <t>面積</t>
  </si>
  <si>
    <t>敷地面積</t>
  </si>
  <si>
    <t>㎡</t>
  </si>
  <si>
    <t>建築面積</t>
  </si>
  <si>
    <t>㎡</t>
  </si>
  <si>
    <t>各階床面積</t>
  </si>
  <si>
    <t>２階</t>
  </si>
  <si>
    <t>㎡</t>
  </si>
  <si>
    <t>１階</t>
  </si>
  <si>
    <t>延べ面積</t>
  </si>
  <si>
    <t>㎡</t>
  </si>
  <si>
    <t>高さ</t>
  </si>
  <si>
    <t>最高の高さ</t>
  </si>
  <si>
    <t>m</t>
  </si>
  <si>
    <t>軒高さ</t>
  </si>
  <si>
    <t>m</t>
  </si>
  <si>
    <t>１階床高さ</t>
  </si>
  <si>
    <t>m</t>
  </si>
  <si>
    <t>構造適用条件</t>
  </si>
  <si>
    <t>垂直積雪量</t>
  </si>
  <si>
    <t>cm</t>
  </si>
  <si>
    <t>積雪単位荷重</t>
  </si>
  <si>
    <t>N/cm/㎡</t>
  </si>
  <si>
    <t>基準風速</t>
  </si>
  <si>
    <t>m/sec.</t>
  </si>
  <si>
    <t>地表面祖度区分</t>
  </si>
  <si>
    <t>地震地域係数</t>
  </si>
  <si>
    <t>標準せん断力係数</t>
  </si>
  <si>
    <t>一次設計</t>
  </si>
  <si>
    <t>－</t>
  </si>
  <si>
    <t>二次設計</t>
  </si>
  <si>
    <t>積載荷重</t>
  </si>
  <si>
    <t>工事名称：</t>
  </si>
  <si>
    <t>平成</t>
  </si>
  <si>
    <t>年</t>
  </si>
  <si>
    <t>月</t>
  </si>
  <si>
    <t>日</t>
  </si>
  <si>
    <t>邸　新築工事</t>
  </si>
  <si>
    <t>目次</t>
  </si>
  <si>
    <t>（２）</t>
  </si>
  <si>
    <t>構造設計チェック</t>
  </si>
  <si>
    <t>戸建形式</t>
  </si>
  <si>
    <t>設計者：</t>
  </si>
  <si>
    <t>本建築物における内容</t>
  </si>
  <si>
    <t>専用住宅又は併用住宅</t>
  </si>
  <si>
    <t>用途</t>
  </si>
  <si>
    <t>主な用途</t>
  </si>
  <si>
    <t>併用住宅の場合併用部分の用途</t>
  </si>
  <si>
    <t>地震地域係数（Ｚ）</t>
  </si>
  <si>
    <t>積雪荷重
条件</t>
  </si>
  <si>
    <t>積雪単位荷重(N/cm/㎡)</t>
  </si>
  <si>
    <t>垂直積雪量(cm)</t>
  </si>
  <si>
    <t>速度圧</t>
  </si>
  <si>
    <t>階数</t>
  </si>
  <si>
    <t>基準寸法</t>
  </si>
  <si>
    <t>建築面積</t>
  </si>
  <si>
    <t>延べ面積</t>
  </si>
  <si>
    <t>２階</t>
  </si>
  <si>
    <t>１階</t>
  </si>
  <si>
    <t>平面規模</t>
  </si>
  <si>
    <t>(1)最大の平面基本ブロック形状</t>
  </si>
  <si>
    <t>基準風速</t>
  </si>
  <si>
    <t>地表面祖度区分</t>
  </si>
  <si>
    <t>N/cm/㎡</t>
  </si>
  <si>
    <t>階建て</t>
  </si>
  <si>
    <t>立面規模</t>
  </si>
  <si>
    <t>軒高さ(m)</t>
  </si>
  <si>
    <t>最高の高さ(m)</t>
  </si>
  <si>
    <t>一戸建て住宅，長屋，共同建て住宅</t>
  </si>
  <si>
    <t>構造設計チェックシート</t>
  </si>
  <si>
    <t>　Ⅲ　又は　Ⅳ</t>
  </si>
  <si>
    <t>備考欄</t>
  </si>
  <si>
    <t>沖縄県ＲＣ住宅（２階建て）</t>
  </si>
  <si>
    <t>900mm　，200mm</t>
  </si>
  <si>
    <t>鉄筋コンクリート造（ラーメン構造）</t>
  </si>
  <si>
    <t>階高</t>
  </si>
  <si>
    <t>天井高さ</t>
  </si>
  <si>
    <t>構造躯体階高さ</t>
  </si>
  <si>
    <t>片持ち庇</t>
  </si>
  <si>
    <t>パラペット</t>
  </si>
  <si>
    <t>平家，２階建て</t>
  </si>
  <si>
    <t>－</t>
  </si>
  <si>
    <t>構造
グリッド</t>
  </si>
  <si>
    <t>平面形状</t>
  </si>
  <si>
    <t>2P以上かつ内法スパン1.8m以下</t>
  </si>
  <si>
    <t>ヶ所</t>
  </si>
  <si>
    <t>4以下</t>
  </si>
  <si>
    <t>m(A)</t>
  </si>
  <si>
    <t>（面積比）</t>
  </si>
  <si>
    <t>0.5≦(面積比)≦1.0</t>
  </si>
  <si>
    <t>１．適用範囲</t>
  </si>
  <si>
    <t>m/s</t>
  </si>
  <si>
    <t>　46m/s</t>
  </si>
  <si>
    <t>cm</t>
  </si>
  <si>
    <t>㎡</t>
  </si>
  <si>
    <t>900mm＋200mm</t>
  </si>
  <si>
    <t>900mm＋200mmとする。</t>
  </si>
  <si>
    <t>×</t>
  </si>
  <si>
    <t>2P×2P～8P×5P</t>
  </si>
  <si>
    <t>m</t>
  </si>
  <si>
    <t>m(B)</t>
  </si>
  <si>
    <t>屋根形状</t>
  </si>
  <si>
    <t>立面形状</t>
  </si>
  <si>
    <t>矩形躯体の組み合わせ</t>
  </si>
  <si>
    <t>柱の配置ルール</t>
  </si>
  <si>
    <t>構造グリッドの四隅</t>
  </si>
  <si>
    <t>柱の断面</t>
  </si>
  <si>
    <t>断面リスト</t>
  </si>
  <si>
    <t>構造グリッド線上の柱間</t>
  </si>
  <si>
    <t>各階毎に揃える</t>
  </si>
  <si>
    <t>(1)　梁断面リスト</t>
  </si>
  <si>
    <t>(2)　梁断面の調整</t>
  </si>
  <si>
    <t>壁の仕様</t>
  </si>
  <si>
    <t>又は、外壁面平均荷重3,800N/㎡以下</t>
  </si>
  <si>
    <t>(1)基礎の種類</t>
  </si>
  <si>
    <t>基礎の仕様</t>
  </si>
  <si>
    <t>kN/㎡</t>
  </si>
  <si>
    <t>基礎仕様</t>
  </si>
  <si>
    <t>基礎の選定</t>
  </si>
  <si>
    <t>床の仕様</t>
  </si>
  <si>
    <t>(1)　床の種類</t>
  </si>
  <si>
    <t>屋根・床　t=150mm</t>
  </si>
  <si>
    <t xml:space="preserve">   　②片持ちスラブ</t>
  </si>
  <si>
    <t>(2)　①屋根・床スラブ</t>
  </si>
  <si>
    <t xml:space="preserve">   　③土間コンクリート</t>
  </si>
  <si>
    <t>支持条件に応じて選定</t>
  </si>
  <si>
    <t>小梁の断面</t>
  </si>
  <si>
    <t>用途、スパンに応じて選定</t>
  </si>
  <si>
    <t>コンクリートの材料、強度及びかぶり厚さ</t>
  </si>
  <si>
    <t>鉄筋の配筋要領</t>
  </si>
  <si>
    <t>(1)　片持ちバルコニー</t>
  </si>
  <si>
    <t>片持ち実長</t>
  </si>
  <si>
    <t>ｍ</t>
  </si>
  <si>
    <t>(2)　片廊下</t>
  </si>
  <si>
    <t>外階段</t>
  </si>
  <si>
    <t>標準図通りとする</t>
  </si>
  <si>
    <t>高架水槽</t>
  </si>
  <si>
    <t>5P×3P以下とする</t>
  </si>
  <si>
    <t>P</t>
  </si>
  <si>
    <t>P ×</t>
  </si>
  <si>
    <t>　　　②構造グリッドとの関係</t>
  </si>
  <si>
    <t>３辺は構造グリッド上に配置</t>
  </si>
  <si>
    <t>　　　③小梁の配置</t>
  </si>
  <si>
    <t>１辺には専用小梁を配置</t>
  </si>
  <si>
    <t>重量(kN)</t>
  </si>
  <si>
    <t>ステンレスタンク（２ｔタンク）水重量含む</t>
  </si>
  <si>
    <t>kN</t>
  </si>
  <si>
    <t>単重(kN/㎥)</t>
  </si>
  <si>
    <t>架台躯体</t>
  </si>
  <si>
    <t>床</t>
  </si>
  <si>
    <t>壁</t>
  </si>
  <si>
    <t>合計重量</t>
  </si>
  <si>
    <t>↓</t>
  </si>
  <si>
    <t>軸力計算時の荷重</t>
  </si>
  <si>
    <t>各辺に作用する荷重</t>
  </si>
  <si>
    <t>W/4＝</t>
  </si>
  <si>
    <t>kN</t>
  </si>
  <si>
    <t>階</t>
  </si>
  <si>
    <t>種別</t>
  </si>
  <si>
    <t>W(kN)</t>
  </si>
  <si>
    <t>∑W(kN)</t>
  </si>
  <si>
    <t>屋根（歩行）</t>
  </si>
  <si>
    <t>サッシ</t>
  </si>
  <si>
    <t>片持ちバルコニー</t>
  </si>
  <si>
    <t>梁</t>
  </si>
  <si>
    <t>小梁</t>
  </si>
  <si>
    <t>柱</t>
  </si>
  <si>
    <t>基礎梁</t>
  </si>
  <si>
    <t>【柱No.】</t>
  </si>
  <si>
    <t>通り芯</t>
  </si>
  <si>
    <t>別添計算シート</t>
  </si>
  <si>
    <t>　付表1）軸力計算表</t>
  </si>
  <si>
    <t>勾配屋根(瓦)</t>
  </si>
  <si>
    <t>勾配屋根(ｽﾗﾌﾞ)</t>
  </si>
  <si>
    <t>屋根(非歩行)</t>
  </si>
  <si>
    <t>　　　②直下の構造グリッド</t>
  </si>
  <si>
    <t>　　　①直下階との床面積比</t>
  </si>
  <si>
    <t>直下階床面積の1/8以下とする</t>
  </si>
  <si>
    <t>1/</t>
  </si>
  <si>
    <t>柱No.</t>
  </si>
  <si>
    <t>Ｘ通り</t>
  </si>
  <si>
    <t>Ｙ通り</t>
  </si>
  <si>
    <t>基礎設計用軸力(kN)</t>
  </si>
  <si>
    <t>別添２</t>
  </si>
  <si>
    <t>【構造設計チェックシート留意事項】</t>
  </si>
  <si>
    <t>　・本構造設計チェックシートは邸毎に作成する。</t>
  </si>
  <si>
    <t>　・該当しない部分でも空欄とせずに、該当しない旨を記入する。</t>
  </si>
  <si>
    <t>　・数字は算用数字を用いる。</t>
  </si>
  <si>
    <t>　□　　Ⅳ</t>
  </si>
  <si>
    <t>（別紙）　高架水槽の荷重</t>
  </si>
  <si>
    <t>1/6以下</t>
  </si>
  <si>
    <t>長辺長さ　最大50m以下</t>
  </si>
  <si>
    <t>短辺長さ　最小3.8m以上</t>
  </si>
  <si>
    <t>8.0m以下</t>
  </si>
  <si>
    <t>10.0m以下</t>
  </si>
  <si>
    <t>基礎の最低土被り</t>
  </si>
  <si>
    <t>0.24m以上</t>
  </si>
  <si>
    <t>－</t>
  </si>
  <si>
    <t>4P以上 かつ 長さＣ の1/2以上</t>
  </si>
  <si>
    <t>(3)　梁貫通孔の設置及び補強方法</t>
  </si>
  <si>
    <t>mm</t>
  </si>
  <si>
    <t>最大200mm以下</t>
  </si>
  <si>
    <t xml:space="preserve">   　①孔の最大径</t>
  </si>
  <si>
    <t>３ヶ所以内</t>
  </si>
  <si>
    <t xml:space="preserve">   　②梁1本当たりの数</t>
  </si>
  <si>
    <t xml:space="preserve">   　③連続孔の中心間距離</t>
  </si>
  <si>
    <t>Ａ≧（Ｈ1＋Ｈ2）/２×３　（mm）</t>
  </si>
  <si>
    <t xml:space="preserve">   　④柱際から梁の孔際までの距離</t>
  </si>
  <si>
    <t>梁せい以上</t>
  </si>
  <si>
    <t>N/㎡</t>
  </si>
  <si>
    <t xml:space="preserve">   　④１階床</t>
  </si>
  <si>
    <t xml:space="preserve">   　⑤室内階段</t>
  </si>
  <si>
    <t>木製階段</t>
  </si>
  <si>
    <t>屋根葺き材の荷重</t>
  </si>
  <si>
    <t>庇　t=150mm　、バルコニー　t=180mm</t>
  </si>
  <si>
    <t>厚さ</t>
  </si>
  <si>
    <t>所定の仕様とする（付1）</t>
  </si>
  <si>
    <t>単位</t>
  </si>
  <si>
    <t>kN/m</t>
  </si>
  <si>
    <t>２階床</t>
  </si>
  <si>
    <t>kN/㎡</t>
  </si>
  <si>
    <t>Df(m)</t>
  </si>
  <si>
    <t>略伏図</t>
  </si>
  <si>
    <t>略伏図</t>
  </si>
  <si>
    <t>床開口の位置及び大きさを記入する。</t>
  </si>
  <si>
    <t>柱－柱間にグリッド長さを記入する。</t>
  </si>
  <si>
    <t>(2)最小の平面基本ブロック形状</t>
  </si>
  <si>
    <t>平家建て，２階建て</t>
  </si>
  <si>
    <t>－</t>
  </si>
  <si>
    <t>t=100mm以上、D10@200以上</t>
  </si>
  <si>
    <t>項　　目</t>
  </si>
  <si>
    <t>判定欄</t>
  </si>
  <si>
    <t>略伏図に柱記号を記載</t>
  </si>
  <si>
    <t>略伏図に梁記号を記載</t>
  </si>
  <si>
    <t>略伏図に梁調整箇所を記載</t>
  </si>
  <si>
    <t>□</t>
  </si>
  <si>
    <t>立面形状の構成</t>
  </si>
  <si>
    <t>柱の配置位置</t>
  </si>
  <si>
    <t xml:space="preserve">  ①柱の配置位置</t>
  </si>
  <si>
    <t>梁の配置位置</t>
  </si>
  <si>
    <t xml:space="preserve">  ①梁の配置位置</t>
  </si>
  <si>
    <t xml:space="preserve"> ①仕様</t>
  </si>
  <si>
    <t>小梁の断面</t>
  </si>
  <si>
    <t>外階段の仕様</t>
  </si>
  <si>
    <t>床面積</t>
  </si>
  <si>
    <t>①短辺長さと長辺長さの比</t>
  </si>
  <si>
    <t>②梁の最短スパン</t>
  </si>
  <si>
    <t>③連続する雁行の箇所数</t>
  </si>
  <si>
    <t>　 雁行長さ</t>
  </si>
  <si>
    <t xml:space="preserve"> 　隣接長さ（構造グリッド長さ）</t>
  </si>
  <si>
    <t>④部分2階建ての面積比</t>
  </si>
  <si>
    <t>片持ち庇</t>
  </si>
  <si>
    <t>外壁（ＲＣ，ＣＢ共通）</t>
  </si>
  <si>
    <t>片廊下</t>
  </si>
  <si>
    <t>基礎部柱</t>
  </si>
  <si>
    <r>
      <t>kN</t>
    </r>
    <r>
      <rPr>
        <sz val="11"/>
        <color indexed="8"/>
        <rFont val="ＭＳ Ｐゴシック"/>
        <family val="3"/>
      </rPr>
      <t>/m</t>
    </r>
    <r>
      <rPr>
        <vertAlign val="superscript"/>
        <sz val="11"/>
        <color indexed="8"/>
        <rFont val="ＭＳ Ｐゴシック"/>
        <family val="3"/>
      </rPr>
      <t>3</t>
    </r>
  </si>
  <si>
    <r>
      <t>m</t>
    </r>
    <r>
      <rPr>
        <vertAlign val="superscript"/>
        <sz val="11"/>
        <color indexed="8"/>
        <rFont val="ＭＳ Ｐゴシック"/>
        <family val="3"/>
      </rPr>
      <t>3</t>
    </r>
  </si>
  <si>
    <t>梁・小梁・柱はスラブ分を減じて積算する。</t>
  </si>
  <si>
    <t>ＲＣ手摺り</t>
  </si>
  <si>
    <t>A</t>
  </si>
  <si>
    <t>B</t>
  </si>
  <si>
    <t>※１　１階床の室内床用</t>
  </si>
  <si>
    <t>※２　自家用車庫の土間床用</t>
  </si>
  <si>
    <t>Ｒ階には高架水槽の位置を示す。</t>
  </si>
  <si>
    <t>建て</t>
  </si>
  <si>
    <t>（最大）</t>
  </si>
  <si>
    <t>２階建て部分の屋根は非歩行仕様</t>
  </si>
  <si>
    <t>片持ちバルコニー、
片廊下</t>
  </si>
  <si>
    <t>N</t>
  </si>
  <si>
    <t>金属製階段（所定の荷重以下）</t>
  </si>
  <si>
    <t>単位荷重</t>
  </si>
  <si>
    <t>サッシ・外壁は立面上の見付面積を用いて積算する。</t>
  </si>
  <si>
    <r>
      <t>kN/</t>
    </r>
    <r>
      <rPr>
        <sz val="11"/>
        <color indexed="8"/>
        <rFont val="ＭＳ Ｐゴシック"/>
        <family val="3"/>
      </rPr>
      <t>m</t>
    </r>
    <r>
      <rPr>
        <vertAlign val="superscript"/>
        <sz val="11"/>
        <color indexed="8"/>
        <rFont val="ＭＳ Ｐゴシック"/>
        <family val="3"/>
      </rPr>
      <t>2</t>
    </r>
  </si>
  <si>
    <r>
      <t>m</t>
    </r>
    <r>
      <rPr>
        <vertAlign val="superscript"/>
        <sz val="11"/>
        <color indexed="8"/>
        <rFont val="ＭＳ Ｐゴシック"/>
        <family val="3"/>
      </rPr>
      <t>2</t>
    </r>
  </si>
  <si>
    <t>Ｙ</t>
  </si>
  <si>
    <t>Ｘ</t>
  </si>
  <si>
    <t>ｘ</t>
  </si>
  <si>
    <t>ｙ</t>
  </si>
  <si>
    <t>Σ</t>
  </si>
  <si>
    <t>Ｘ方向</t>
  </si>
  <si>
    <t>Ｙ方向</t>
  </si>
  <si>
    <t>剛心位置</t>
  </si>
  <si>
    <t>偏心距離</t>
  </si>
  <si>
    <t>ねじり剛性</t>
  </si>
  <si>
    <t>ｎｙi・ｘ</t>
  </si>
  <si>
    <t>ｎｙi</t>
  </si>
  <si>
    <t>ｎｘi</t>
  </si>
  <si>
    <t>ｎｘi・ｙ</t>
  </si>
  <si>
    <t>ｙ－ｌｙ</t>
  </si>
  <si>
    <t>ｌｙ＝Σ（ｎｘi・ｙ）／Σｎ＝</t>
  </si>
  <si>
    <t>ｌｘ＝Σ（ｎｙi・ｘ）／Σｎ＝</t>
  </si>
  <si>
    <t>重心位置</t>
  </si>
  <si>
    <t>ｒｅｘ＝ｒｅｙ＝√(KR／Σｎ）＝</t>
  </si>
  <si>
    <t>階</t>
  </si>
  <si>
    <t>Ｎi</t>
  </si>
  <si>
    <t>Ｎi・ｙ</t>
  </si>
  <si>
    <t>Ｎi・ｘ</t>
  </si>
  <si>
    <t>Ｇｘ＝Σ（Ｎi・ｘ）／ΣＮi＝</t>
  </si>
  <si>
    <t>Ｇｙ＝Σ（Ｎi・ｙ）／ΣＮi＝</t>
  </si>
  <si>
    <r>
      <t>ＫＲ＝Σｎｘi・（ｙ－ｌｙ）</t>
    </r>
    <r>
      <rPr>
        <vertAlign val="superscript"/>
        <sz val="11"/>
        <rFont val="ＭＳ ゴシック"/>
        <family val="3"/>
      </rPr>
      <t>２</t>
    </r>
    <r>
      <rPr>
        <sz val="11"/>
        <rFont val="ＭＳ ゴシック"/>
        <family val="3"/>
      </rPr>
      <t>＋Σｎｙi・（ｘ－ｌｘ）</t>
    </r>
    <r>
      <rPr>
        <vertAlign val="superscript"/>
        <sz val="11"/>
        <rFont val="ＭＳ ゴシック"/>
        <family val="3"/>
      </rPr>
      <t>２</t>
    </r>
    <r>
      <rPr>
        <sz val="11"/>
        <rFont val="ＭＳ ゴシック"/>
        <family val="3"/>
      </rPr>
      <t>＝</t>
    </r>
  </si>
  <si>
    <r>
      <rPr>
        <sz val="14"/>
        <rFont val="ＭＳ ゴシック"/>
        <family val="3"/>
      </rPr>
      <t>ｅ</t>
    </r>
    <r>
      <rPr>
        <sz val="11"/>
        <rFont val="ＭＳ ゴシック"/>
        <family val="3"/>
      </rPr>
      <t>ｘ＝｜Ｇｘ－ｌｘ｜＝</t>
    </r>
  </si>
  <si>
    <r>
      <rPr>
        <sz val="14"/>
        <rFont val="ＭＳ ゴシック"/>
        <family val="3"/>
      </rPr>
      <t>ｅ</t>
    </r>
    <r>
      <rPr>
        <sz val="11"/>
        <rFont val="ＭＳ ゴシック"/>
        <family val="3"/>
      </rPr>
      <t>y＝｜Ｇｙ－ｌｙ｜＝</t>
    </r>
  </si>
  <si>
    <r>
      <t>ｎｘi･(ｙ－ｌｙ)</t>
    </r>
    <r>
      <rPr>
        <vertAlign val="superscript"/>
        <sz val="11"/>
        <rFont val="ＭＳ ゴシック"/>
        <family val="3"/>
      </rPr>
      <t>２</t>
    </r>
  </si>
  <si>
    <r>
      <t>ｎｙi･(ｘ－ｌｘ)</t>
    </r>
    <r>
      <rPr>
        <vertAlign val="superscript"/>
        <sz val="11"/>
        <rFont val="ＭＳ ゴシック"/>
        <family val="3"/>
      </rPr>
      <t>２</t>
    </r>
  </si>
  <si>
    <t>（３）</t>
  </si>
  <si>
    <t>①　重心位置の計算</t>
  </si>
  <si>
    <t>①　重心位置の計算</t>
  </si>
  <si>
    <t>単位荷重においては実際に採用した仕様の荷重が上表より小さい場合は、その値に替えることができる。</t>
  </si>
  <si>
    <t>選定基礎記号</t>
  </si>
  <si>
    <t>選定した基礎の形状及び配筋</t>
  </si>
  <si>
    <t>kN/本</t>
  </si>
  <si>
    <t>基礎設計用軸力及び基礎の選定</t>
  </si>
  <si>
    <t>基礎の標準断面</t>
  </si>
  <si>
    <t>C</t>
  </si>
  <si>
    <r>
      <t>偏心</t>
    </r>
    <r>
      <rPr>
        <sz val="8"/>
        <rFont val="ＭＳ 明朝"/>
        <family val="1"/>
      </rPr>
      <t>※１</t>
    </r>
  </si>
  <si>
    <t>基礎梁幅
(m)</t>
  </si>
  <si>
    <t>基礎梁せい
(m)</t>
  </si>
  <si>
    <t>下端主筋</t>
  </si>
  <si>
    <t>上端主筋</t>
  </si>
  <si>
    <t>kN/本</t>
  </si>
  <si>
    <t>100kN/㎡,150kN/㎡,200kN/㎡</t>
  </si>
  <si>
    <t>(2)　②長期許容支持力
　地盤補強用杭を用いた基礎の場合</t>
  </si>
  <si>
    <t>留意事項：</t>
  </si>
  <si>
    <t>柱、梁・小梁、基礎、床スラブ、片持ち床スラブ記号を記入する。</t>
  </si>
  <si>
    <t>通り記号及び寸法を記載する。</t>
  </si>
  <si>
    <t>&lt;特記事項&gt;</t>
  </si>
  <si>
    <t>　①　Ｒ階略伏図</t>
  </si>
  <si>
    <t>　②　２階略伏図</t>
  </si>
  <si>
    <t>　③　１階略伏図</t>
  </si>
  <si>
    <t>長期地耐力</t>
  </si>
  <si>
    <t>□　条件②：自家用車庫利用</t>
  </si>
  <si>
    <t>※１：基礎底盤を偏心させる場合はチェック記入</t>
  </si>
  <si>
    <t>Ｄ(m)</t>
  </si>
  <si>
    <t>せん断補強筋</t>
  </si>
  <si>
    <t>元の
基礎梁記号</t>
  </si>
  <si>
    <t>偏心方向
基礎梁
通り区間</t>
  </si>
  <si>
    <t>変更後に
選定した
基礎梁記号</t>
  </si>
  <si>
    <t>選定した基礎底盤の長方形への形状変更と配筋算定結果（変更無しの場合は標準値を記載）</t>
  </si>
  <si>
    <t>正方形
基礎底盤のL
(m)</t>
  </si>
  <si>
    <t>偏心有り基礎に変更した場合の偏心方向基礎梁の選定（変更無しの場合は標準値を記載）</t>
  </si>
  <si>
    <t>使用する地盤補強用杭</t>
  </si>
  <si>
    <t>1本当りの長期許容支持力</t>
  </si>
  <si>
    <t>選定
基礎記号</t>
  </si>
  <si>
    <t>基礎底盤形状
(横×縦)　(m)</t>
  </si>
  <si>
    <t>(補強筋量)
上端主筋</t>
  </si>
  <si>
    <t>(補強筋量)
下端主筋</t>
  </si>
  <si>
    <t xml:space="preserve">(　　　　)
</t>
  </si>
  <si>
    <t>上:基礎底盤主筋配筋(縦)
下:基礎底盤はかま筋(縦)</t>
  </si>
  <si>
    <t>上:基礎底盤主筋配筋(横)
下:基礎底盤はかま筋(横)</t>
  </si>
  <si>
    <t>地盤補強用杭を用いた基礎設計用</t>
  </si>
  <si>
    <t>偏心無し基礎又は偏心有り基礎の基礎設計用</t>
  </si>
  <si>
    <t>　計算</t>
  </si>
  <si>
    <t>kN/㎡</t>
  </si>
  <si>
    <t>kN/本</t>
  </si>
  <si>
    <t>地盤適用条件</t>
  </si>
  <si>
    <r>
      <t>　□　</t>
    </r>
    <r>
      <rPr>
        <sz val="9"/>
        <rFont val="ＭＳ Ｐゴシック"/>
        <family val="3"/>
      </rPr>
      <t>偏心無し基礎　又は　偏心有り基礎</t>
    </r>
  </si>
  <si>
    <r>
      <t>　　　</t>
    </r>
    <r>
      <rPr>
        <sz val="9"/>
        <rFont val="ＭＳ Ｐゴシック"/>
        <family val="3"/>
      </rPr>
      <t>長期地耐力＝</t>
    </r>
  </si>
  <si>
    <t>(2)　①長期地耐力
　偏心無し基礎、偏心有り基礎の場合</t>
  </si>
  <si>
    <t>① □</t>
  </si>
  <si>
    <t>② □</t>
  </si>
  <si>
    <t>③ □</t>
  </si>
  <si>
    <t>④ □</t>
  </si>
  <si>
    <t>基礎梁記号
補強記号</t>
  </si>
  <si>
    <t>基礎、基礎梁補強等の記号を記入する。</t>
  </si>
  <si>
    <t>基礎梁変更通り区間
(□は採用時にﾁｪｯｸ)</t>
  </si>
  <si>
    <t>□該当無し</t>
  </si>
  <si>
    <t>付表１）及び３）又は４）参照</t>
  </si>
  <si>
    <t>鉛直荷重により選定</t>
  </si>
  <si>
    <t>基礎の種類により断面を選定</t>
  </si>
  <si>
    <t>基礎配置</t>
  </si>
  <si>
    <t>独立基礎の配置</t>
  </si>
  <si>
    <t>全て配置</t>
  </si>
  <si>
    <t>柱の直下に配置</t>
  </si>
  <si>
    <t>その他</t>
  </si>
  <si>
    <t>ｘ－ｌｘ</t>
  </si>
  <si>
    <r>
      <t>1800N/m</t>
    </r>
    <r>
      <rPr>
        <vertAlign val="superscript"/>
        <sz val="10"/>
        <rFont val="ＭＳ Ｐゴシック"/>
        <family val="3"/>
      </rPr>
      <t>2</t>
    </r>
    <r>
      <rPr>
        <sz val="10"/>
        <rFont val="ＭＳ Ｐゴシック"/>
        <family val="3"/>
      </rPr>
      <t>、2900N/m</t>
    </r>
    <r>
      <rPr>
        <vertAlign val="superscript"/>
        <sz val="10"/>
        <rFont val="ＭＳ Ｐゴシック"/>
        <family val="3"/>
      </rPr>
      <t>2　※１</t>
    </r>
    <r>
      <rPr>
        <sz val="10"/>
        <rFont val="ＭＳ Ｐゴシック"/>
        <family val="3"/>
      </rPr>
      <t>、3900N/m</t>
    </r>
    <r>
      <rPr>
        <vertAlign val="superscript"/>
        <sz val="10"/>
        <rFont val="ＭＳ Ｐゴシック"/>
        <family val="3"/>
      </rPr>
      <t>2　※２</t>
    </r>
  </si>
  <si>
    <r>
      <t>独立基礎</t>
    </r>
    <r>
      <rPr>
        <sz val="9"/>
        <rFont val="ＭＳ ゴシック"/>
        <family val="3"/>
      </rPr>
      <t xml:space="preserve">
(偏心無し基礎,偏心有り基礎,地盤補強用杭を用いた基礎)</t>
    </r>
  </si>
  <si>
    <t>350kN以上/本(１本～３本)又は
450kN以上/本(１本，２本)</t>
  </si>
  <si>
    <t>①最大50mm以下　、②最大100mm以下</t>
  </si>
  <si>
    <t>考慮した杭の水平方向の許容誤差</t>
  </si>
  <si>
    <t>基礎設計用軸力及び基礎の選定（基礎が正方形かつ偏心しないものとした初期選定値）</t>
  </si>
  <si>
    <t>長方形基礎底盤
に変更した場合の
形状(短辺×長辺)　(m)</t>
  </si>
  <si>
    <t>基礎底盤配筋
(長辺方向)</t>
  </si>
  <si>
    <t>基礎底盤配筋
(短辺方向)</t>
  </si>
  <si>
    <t>（記載方法）
　①　全柱の、各柱に接する基礎梁全てについて計算を行い記入する。
　②　各基礎梁について最大の鉄筋量を採用する（採用した□にﾁｪｯｸを記入）。
　　（計算数は、基礎梁区間数の２倍で、チェック数は、基礎梁区間数と一致する。）</t>
  </si>
  <si>
    <t>地盤補強用杭を用いた基礎に接する基礎梁の補強後の配筋</t>
  </si>
  <si>
    <t>　・地盤補強用杭を用いる基礎を採用する場合には、規定により杭の</t>
  </si>
  <si>
    <t>X (     　      )  Y (     　     )</t>
  </si>
  <si>
    <r>
      <t>1/　　　　　　</t>
    </r>
    <r>
      <rPr>
        <sz val="6"/>
        <color indexed="8"/>
        <rFont val="ＭＳ Ｐゴシック"/>
        <family val="3"/>
      </rPr>
      <t>負担面積分割合</t>
    </r>
  </si>
  <si>
    <r>
      <t>　□　</t>
    </r>
    <r>
      <rPr>
        <sz val="9"/>
        <rFont val="ＭＳ Ｐゴシック"/>
        <family val="3"/>
      </rPr>
      <t>地盤補強用杭を用いた基礎</t>
    </r>
  </si>
  <si>
    <r>
      <t>　　□</t>
    </r>
    <r>
      <rPr>
        <sz val="9"/>
        <rFont val="ＭＳ Ｐゴシック"/>
        <family val="3"/>
      </rPr>
      <t>長期許容支持力＝</t>
    </r>
  </si>
  <si>
    <t>□</t>
  </si>
  <si>
    <t>□該当</t>
  </si>
  <si>
    <t>（　　　　）</t>
  </si>
  <si>
    <t>（施工誤差：　　  mm以下の場合）</t>
  </si>
  <si>
    <t>　　水平方向の施工誤差の最大値(50mm以下か100mm以下)を予め定め</t>
  </si>
  <si>
    <t>　　ておくこと。</t>
  </si>
  <si>
    <t>　④　基礎略伏図</t>
  </si>
  <si>
    <t>①</t>
  </si>
  <si>
    <t>Aｃ及びAhの算定</t>
  </si>
  <si>
    <t>方向</t>
  </si>
  <si>
    <t>柱断面積計算Ac</t>
  </si>
  <si>
    <t>方立て壁断面積計算Ah</t>
  </si>
  <si>
    <t>Dx(mm)</t>
  </si>
  <si>
    <t>Dy(mm)</t>
  </si>
  <si>
    <t>箇所</t>
  </si>
  <si>
    <r>
      <t>面積(mm</t>
    </r>
    <r>
      <rPr>
        <vertAlign val="superscript"/>
        <sz val="11"/>
        <rFont val="ＭＳ ゴシック"/>
        <family val="3"/>
      </rPr>
      <t>2</t>
    </r>
    <r>
      <rPr>
        <sz val="11"/>
        <rFont val="ＭＳ ゴシック"/>
        <family val="3"/>
      </rPr>
      <t>)</t>
    </r>
  </si>
  <si>
    <t>Lw(mm)</t>
  </si>
  <si>
    <t>t(mm)</t>
  </si>
  <si>
    <t>柱断面積合計（Ac)</t>
  </si>
  <si>
    <t>方立て壁断面積合計(AhX)</t>
  </si>
  <si>
    <t>方立て壁断面積合計(AhY)</t>
  </si>
  <si>
    <t>②</t>
  </si>
  <si>
    <t>Akwの算定</t>
  </si>
  <si>
    <t>　壁位置①</t>
  </si>
  <si>
    <t>　壁位置②</t>
  </si>
  <si>
    <t>　壁位置③</t>
  </si>
  <si>
    <r>
      <t>ℓ1×h1(mm</t>
    </r>
    <r>
      <rPr>
        <vertAlign val="superscript"/>
        <sz val="11"/>
        <rFont val="ＭＳ ゴシック"/>
        <family val="3"/>
      </rPr>
      <t>2</t>
    </r>
    <r>
      <rPr>
        <sz val="11"/>
        <rFont val="ＭＳ ゴシック"/>
        <family val="3"/>
      </rPr>
      <t>)</t>
    </r>
  </si>
  <si>
    <t>ℓ1(mm)</t>
  </si>
  <si>
    <t>h1(mm)</t>
  </si>
  <si>
    <t>ℓ2(mm)</t>
  </si>
  <si>
    <r>
      <t>ℓ2×h2(mm</t>
    </r>
    <r>
      <rPr>
        <vertAlign val="superscript"/>
        <sz val="11"/>
        <rFont val="ＭＳ ゴシック"/>
        <family val="3"/>
      </rPr>
      <t>2</t>
    </r>
    <r>
      <rPr>
        <sz val="11"/>
        <rFont val="ＭＳ ゴシック"/>
        <family val="3"/>
      </rPr>
      <t>)</t>
    </r>
  </si>
  <si>
    <t>h2(mm)</t>
  </si>
  <si>
    <t>ℓ3(mm)</t>
  </si>
  <si>
    <r>
      <t>ℓ3×h3(mm</t>
    </r>
    <r>
      <rPr>
        <vertAlign val="superscript"/>
        <sz val="11"/>
        <rFont val="ＭＳ ゴシック"/>
        <family val="3"/>
      </rPr>
      <t>2</t>
    </r>
    <r>
      <rPr>
        <sz val="11"/>
        <rFont val="ＭＳ ゴシック"/>
        <family val="3"/>
      </rPr>
      <t>)</t>
    </r>
  </si>
  <si>
    <t>h3(mm)</t>
  </si>
  <si>
    <t>ℓ4(mm)</t>
  </si>
  <si>
    <r>
      <t>ℓ4×h4(mm</t>
    </r>
    <r>
      <rPr>
        <vertAlign val="superscript"/>
        <sz val="11"/>
        <rFont val="ＭＳ ゴシック"/>
        <family val="3"/>
      </rPr>
      <t>2</t>
    </r>
    <r>
      <rPr>
        <sz val="11"/>
        <rFont val="ＭＳ ゴシック"/>
        <family val="3"/>
      </rPr>
      <t>)</t>
    </r>
  </si>
  <si>
    <t>h4(mm)</t>
  </si>
  <si>
    <t>ℓ5(mm)</t>
  </si>
  <si>
    <r>
      <t>ℓ5×h5(mm</t>
    </r>
    <r>
      <rPr>
        <vertAlign val="superscript"/>
        <sz val="11"/>
        <rFont val="ＭＳ ゴシック"/>
        <family val="3"/>
      </rPr>
      <t>2</t>
    </r>
    <r>
      <rPr>
        <sz val="11"/>
        <rFont val="ＭＳ ゴシック"/>
        <family val="3"/>
      </rPr>
      <t>)</t>
    </r>
  </si>
  <si>
    <t>h5(mm)</t>
  </si>
  <si>
    <r>
      <t>∑ℓi×hi(mm</t>
    </r>
    <r>
      <rPr>
        <vertAlign val="superscript"/>
        <sz val="11"/>
        <rFont val="ＭＳ ゴシック"/>
        <family val="3"/>
      </rPr>
      <t>2</t>
    </r>
    <r>
      <rPr>
        <sz val="11"/>
        <rFont val="ＭＳ ゴシック"/>
        <family val="3"/>
      </rPr>
      <t>)</t>
    </r>
  </si>
  <si>
    <t>開口率ｓ</t>
  </si>
  <si>
    <t>Ｋ</t>
  </si>
  <si>
    <r>
      <t>Ac(mm</t>
    </r>
    <r>
      <rPr>
        <vertAlign val="superscript"/>
        <sz val="11"/>
        <rFont val="ＭＳ ゴシック"/>
        <family val="3"/>
      </rPr>
      <t>2</t>
    </r>
    <r>
      <rPr>
        <sz val="11"/>
        <rFont val="ＭＳ ゴシック"/>
        <family val="3"/>
      </rPr>
      <t>)</t>
    </r>
  </si>
  <si>
    <t>∑Ａkw①-③</t>
  </si>
  <si>
    <r>
      <t>Ａkw=Ac×(K-1) (mm</t>
    </r>
    <r>
      <rPr>
        <vertAlign val="superscript"/>
        <sz val="11"/>
        <rFont val="ＭＳ ゴシック"/>
        <family val="3"/>
      </rPr>
      <t>2</t>
    </r>
    <r>
      <rPr>
        <sz val="11"/>
        <rFont val="ＭＳ ゴシック"/>
        <family val="3"/>
      </rPr>
      <t>)</t>
    </r>
  </si>
  <si>
    <t>　壁位置④</t>
  </si>
  <si>
    <t>通り　　－　　間</t>
  </si>
  <si>
    <t>　壁位置⑤</t>
  </si>
  <si>
    <t>　壁位置⑥</t>
  </si>
  <si>
    <t>ℓ(mm)</t>
  </si>
  <si>
    <r>
      <t>ℓ×h(mm</t>
    </r>
    <r>
      <rPr>
        <vertAlign val="superscript"/>
        <sz val="11"/>
        <rFont val="ＭＳ ゴシック"/>
        <family val="3"/>
      </rPr>
      <t>2</t>
    </r>
    <r>
      <rPr>
        <sz val="11"/>
        <rFont val="ＭＳ ゴシック"/>
        <family val="3"/>
      </rPr>
      <t>)</t>
    </r>
  </si>
  <si>
    <t>h(mm)</t>
  </si>
  <si>
    <t>∑Ａkw④-⑥</t>
  </si>
  <si>
    <t>　壁位置⑦</t>
  </si>
  <si>
    <t>　壁位置⑧</t>
  </si>
  <si>
    <t>　壁位置⑨</t>
  </si>
  <si>
    <t>∑Ａkw⑦-⑨</t>
  </si>
  <si>
    <t>　壁位置⑩</t>
  </si>
  <si>
    <t>　壁位置⑪</t>
  </si>
  <si>
    <t>　壁位置⑫</t>
  </si>
  <si>
    <t>∑Ａkw⑩-⑫</t>
  </si>
  <si>
    <r>
      <t>∑Ａkw (mm</t>
    </r>
    <r>
      <rPr>
        <vertAlign val="superscript"/>
        <sz val="11"/>
        <rFont val="ＭＳ ゴシック"/>
        <family val="3"/>
      </rPr>
      <t>2</t>
    </r>
    <r>
      <rPr>
        <sz val="11"/>
        <rFont val="ＭＳ ゴシック"/>
        <family val="3"/>
      </rPr>
      <t>)</t>
    </r>
  </si>
  <si>
    <t>③</t>
  </si>
  <si>
    <t>Akの集計　（Ak＝∑Ac＋∑Ah＋∑Akw）</t>
  </si>
  <si>
    <r>
      <t>∑Aｃ(mm</t>
    </r>
    <r>
      <rPr>
        <vertAlign val="superscript"/>
        <sz val="10"/>
        <rFont val="ＭＳ Ｐ明朝"/>
        <family val="1"/>
      </rPr>
      <t>2</t>
    </r>
    <r>
      <rPr>
        <sz val="10"/>
        <rFont val="ＭＳ Ｐ明朝"/>
        <family val="1"/>
      </rPr>
      <t>)</t>
    </r>
  </si>
  <si>
    <r>
      <t>∑Aｈ(mm</t>
    </r>
    <r>
      <rPr>
        <vertAlign val="superscript"/>
        <sz val="10"/>
        <rFont val="ＭＳ Ｐ明朝"/>
        <family val="1"/>
      </rPr>
      <t>2</t>
    </r>
    <r>
      <rPr>
        <sz val="10"/>
        <rFont val="ＭＳ Ｐ明朝"/>
        <family val="1"/>
      </rPr>
      <t>)</t>
    </r>
  </si>
  <si>
    <r>
      <t>∑Akｗ(mm</t>
    </r>
    <r>
      <rPr>
        <vertAlign val="superscript"/>
        <sz val="10"/>
        <rFont val="ＭＳ Ｐ明朝"/>
        <family val="1"/>
      </rPr>
      <t>2</t>
    </r>
    <r>
      <rPr>
        <sz val="10"/>
        <rFont val="ＭＳ Ｐ明朝"/>
        <family val="1"/>
      </rPr>
      <t>)</t>
    </r>
  </si>
  <si>
    <r>
      <t>Ak(mm</t>
    </r>
    <r>
      <rPr>
        <vertAlign val="superscript"/>
        <sz val="10"/>
        <rFont val="ＭＳ Ｐ明朝"/>
        <family val="1"/>
      </rPr>
      <t>2</t>
    </r>
    <r>
      <rPr>
        <sz val="10"/>
        <rFont val="ＭＳ Ｐ明朝"/>
        <family val="1"/>
      </rPr>
      <t>)</t>
    </r>
  </si>
  <si>
    <t>④</t>
  </si>
  <si>
    <t>Q（ｋＮ）</t>
  </si>
  <si>
    <t>ｒ</t>
  </si>
  <si>
    <t>付表２）平面剛性バランスチェックシート</t>
  </si>
  <si>
    <t>②　剛心位置の計算と平面剛性バランス</t>
  </si>
  <si>
    <t>(１）２階Ｘ方向</t>
  </si>
  <si>
    <t>(２）２階Ｙ方向</t>
  </si>
  <si>
    <t>(３）１階Ｘ方向</t>
  </si>
  <si>
    <t>(４）１階Ｙ方向</t>
  </si>
  <si>
    <t>Ａ２
(㎡)</t>
  </si>
  <si>
    <t>ｗ２
(kN)</t>
  </si>
  <si>
    <t>Ａ１
(㎡)</t>
  </si>
  <si>
    <t>ｗ１
(kN)</t>
  </si>
  <si>
    <t>(A1×16kN/㎡)</t>
  </si>
  <si>
    <t>(A2×13kN/㎡)</t>
  </si>
  <si>
    <t>Ｘ
方
向</t>
  </si>
  <si>
    <t>Ｙ
方
向</t>
  </si>
  <si>
    <t>α</t>
  </si>
  <si>
    <t>Ａw</t>
  </si>
  <si>
    <t>L(mm)</t>
  </si>
  <si>
    <t>断面積合計（Ac)</t>
  </si>
  <si>
    <t>断面積合計（Aw)</t>
  </si>
  <si>
    <t>Ａc</t>
  </si>
  <si>
    <t>Ａw'</t>
  </si>
  <si>
    <t>断面積合計（Aw')</t>
  </si>
  <si>
    <t>【2】2.5αAw＋0.7αAc＋0.7αAw'＝</t>
  </si>
  <si>
    <t>判定結果が「ＮＧ」の場合、立面剛性バランスチェックを行うこと。</t>
  </si>
  <si>
    <t>【1】
Ｚ･(w2+w1)･Ａi</t>
  </si>
  <si>
    <r>
      <t>面積(×10</t>
    </r>
    <r>
      <rPr>
        <vertAlign val="superscript"/>
        <sz val="11"/>
        <rFont val="ＭＳ ゴシック"/>
        <family val="3"/>
      </rPr>
      <t>3</t>
    </r>
    <r>
      <rPr>
        <sz val="11"/>
        <rFont val="ＭＳ ゴシック"/>
        <family val="3"/>
      </rPr>
      <t>mm</t>
    </r>
    <r>
      <rPr>
        <vertAlign val="superscript"/>
        <sz val="11"/>
        <rFont val="ＭＳ ゴシック"/>
        <family val="3"/>
      </rPr>
      <t>2</t>
    </r>
    <r>
      <rPr>
        <sz val="11"/>
        <rFont val="ＭＳ ゴシック"/>
        <family val="3"/>
      </rPr>
      <t>)</t>
    </r>
  </si>
  <si>
    <t>【1】
Ｚ･w2･Ａi</t>
  </si>
  <si>
    <t>付表３）　壁量チェックシート</t>
  </si>
  <si>
    <t>付表４）　負担せん断力検定シート</t>
  </si>
  <si>
    <t>付表５）　立面剛性バランスチェックシート</t>
  </si>
  <si>
    <r>
      <t>付表６）基礎選定シート</t>
    </r>
    <r>
      <rPr>
        <sz val="9"/>
        <rFont val="ＭＳ 明朝"/>
        <family val="1"/>
      </rPr>
      <t>(偏心無し基礎、偏心有り基礎)</t>
    </r>
  </si>
  <si>
    <t>付表７）地盤補強用杭を用いた基礎の選定シート</t>
  </si>
  <si>
    <t>層せん断力の算定</t>
  </si>
  <si>
    <t>構造床面積(㎡)</t>
  </si>
  <si>
    <t>wi(kN)</t>
  </si>
  <si>
    <t>Wi(kN)</t>
  </si>
  <si>
    <t>Qi(kN)</t>
  </si>
  <si>
    <t>【２階Ｘ方向】</t>
  </si>
  <si>
    <t>柱位置</t>
  </si>
  <si>
    <t>Ｋ値計算式</t>
  </si>
  <si>
    <t>無開口Ｋ値</t>
  </si>
  <si>
    <t>柱Ｋ値</t>
  </si>
  <si>
    <t>低減率γ1計算</t>
  </si>
  <si>
    <t>Ｋ値合計（∑Ｋ）</t>
  </si>
  <si>
    <t>【２階Ｙ方向】</t>
  </si>
  <si>
    <t>【１階Ｘ方向】</t>
  </si>
  <si>
    <t>【１階Ｙ方向】</t>
  </si>
  <si>
    <t>負担せん断力Ｑ＝Ｑi×(Ｋ/∑Ｋ)計算</t>
  </si>
  <si>
    <t>許容せん断力Ｑa</t>
  </si>
  <si>
    <t>15～750㎡</t>
  </si>
  <si>
    <t>15～375㎡</t>
  </si>
  <si>
    <t>⑤平面剛性バランスチェック</t>
  </si>
  <si>
    <t>同チェックを行わない場合：フロー①-2</t>
  </si>
  <si>
    <r>
      <t>　</t>
    </r>
    <r>
      <rPr>
        <sz val="9"/>
        <rFont val="ＭＳ ゴシック"/>
        <family val="3"/>
      </rPr>
      <t>(同チェックを行わない場合も記載のこと)</t>
    </r>
  </si>
  <si>
    <t>設計フロー　＝</t>
  </si>
  <si>
    <r>
      <t>各階各方向のR</t>
    </r>
    <r>
      <rPr>
        <vertAlign val="subscript"/>
        <sz val="11"/>
        <rFont val="ＭＳ ゴシック"/>
        <family val="3"/>
      </rPr>
      <t>H</t>
    </r>
    <r>
      <rPr>
        <sz val="11"/>
        <rFont val="ＭＳ ゴシック"/>
        <family val="3"/>
      </rPr>
      <t>の最大値＝</t>
    </r>
  </si>
  <si>
    <r>
      <t>R</t>
    </r>
    <r>
      <rPr>
        <vertAlign val="subscript"/>
        <sz val="11"/>
        <rFont val="ＭＳ ゴシック"/>
        <family val="3"/>
      </rPr>
      <t>H</t>
    </r>
    <r>
      <rPr>
        <sz val="11"/>
        <rFont val="ＭＳ ゴシック"/>
        <family val="3"/>
      </rPr>
      <t>最大値により設計フロー決定</t>
    </r>
  </si>
  <si>
    <r>
      <t>R</t>
    </r>
    <r>
      <rPr>
        <vertAlign val="subscript"/>
        <sz val="11"/>
        <rFont val="ＭＳ ゴシック"/>
        <family val="3"/>
      </rPr>
      <t>H</t>
    </r>
    <r>
      <rPr>
        <sz val="11"/>
        <rFont val="ＭＳ ゴシック"/>
        <family val="3"/>
      </rPr>
      <t>≦0.2：フロー①-1、R</t>
    </r>
    <r>
      <rPr>
        <vertAlign val="subscript"/>
        <sz val="11"/>
        <rFont val="ＭＳ ゴシック"/>
        <family val="3"/>
      </rPr>
      <t>H</t>
    </r>
    <r>
      <rPr>
        <sz val="11"/>
        <rFont val="ＭＳ ゴシック"/>
        <family val="3"/>
      </rPr>
      <t>＞0.2：フロー①-2</t>
    </r>
  </si>
  <si>
    <t>陸屋根、勾配屋根(4.5/10寸以下)</t>
  </si>
  <si>
    <t xml:space="preserve">  ②柱の断面</t>
  </si>
  <si>
    <t>「9-2．柱断面リスト」より選定</t>
  </si>
  <si>
    <t xml:space="preserve">  ②梁上端レベル</t>
  </si>
  <si>
    <t>「10-2．梁断面リスト」より選定</t>
  </si>
  <si>
    <t>「10-2．梁断面リスト」参照</t>
  </si>
  <si>
    <t>梁の配置ルールと断面</t>
  </si>
  <si>
    <t xml:space="preserve">  ③梁の断面</t>
  </si>
  <si>
    <t>３．平面計画基準</t>
  </si>
  <si>
    <t>２．設計タイプ</t>
  </si>
  <si>
    <t>選択する構造タイプ</t>
  </si>
  <si>
    <t>いずれかのタイプとする（混用不可）。</t>
  </si>
  <si>
    <t>４．立面計画基準</t>
  </si>
  <si>
    <t>５．柱の配置ルール、断面の選定方法</t>
  </si>
  <si>
    <t>６．梁の配置ルール、断面の選定方法</t>
  </si>
  <si>
    <t>７．壁の仕様と配置ルール</t>
  </si>
  <si>
    <t>８．基礎の仕様と配置ルール</t>
  </si>
  <si>
    <t>９．床の仕様と配置ルール</t>
  </si>
  <si>
    <t>１０．耐久性仕様</t>
  </si>
  <si>
    <t>１１．鉄筋の配筋要領</t>
  </si>
  <si>
    <t>１２．その他</t>
  </si>
  <si>
    <t>壁共通仕様</t>
  </si>
  <si>
    <t xml:space="preserve"> ②外壁の開口面積又は平均荷重</t>
  </si>
  <si>
    <t>外壁の開口面積は全外壁見付面積の1/4以上</t>
  </si>
  <si>
    <t>5000N/㎡以下</t>
  </si>
  <si>
    <t xml:space="preserve"> ①壁の仕様</t>
  </si>
  <si>
    <t>ＲＣ造壁は構造スリット(完全ｽﾘｯﾄ)付き</t>
  </si>
  <si>
    <r>
      <t>ＲＣ造壁、ＣＢ造壁、軽量壁</t>
    </r>
    <r>
      <rPr>
        <sz val="9"/>
        <rFont val="ＭＳ ゴシック"/>
        <family val="3"/>
      </rPr>
      <t>(乾式軽量間仕切壁等)</t>
    </r>
  </si>
  <si>
    <r>
      <t>軽量壁</t>
    </r>
    <r>
      <rPr>
        <sz val="10"/>
        <rFont val="ＭＳ ゴシック"/>
        <family val="3"/>
      </rPr>
      <t>(乾式軽量間仕切壁等)</t>
    </r>
  </si>
  <si>
    <t>単位床面積当り200N/㎡以下（除外規定有り）</t>
  </si>
  <si>
    <t xml:space="preserve"> ③内部の間仕切り壁等の荷重</t>
  </si>
  <si>
    <t xml:space="preserve"> ④外壁の荷重</t>
  </si>
  <si>
    <t xml:space="preserve"> ②構造スリットの仕様</t>
  </si>
  <si>
    <t>幅25mm以上の３方スリット又は同等の配置</t>
  </si>
  <si>
    <t xml:space="preserve"> ①架構内の壁の仕様</t>
  </si>
  <si>
    <t xml:space="preserve"> ②架構外の壁の仕様</t>
  </si>
  <si>
    <t>t=150mm、配筋ﾀﾃﾖｺD10@200ﾀﾞﾌﾞﾙ(ﾁﾄﾞﾘ)以上</t>
  </si>
  <si>
    <t>t=120～150mm、配筋ﾀﾃﾖｺD10@200ｼﾝｸﾞﾙ以上</t>
  </si>
  <si>
    <t xml:space="preserve"> ③架構外のＲＣ内壁の設置可能長さ</t>
  </si>
  <si>
    <t>ｍ/㎡</t>
  </si>
  <si>
    <t>単位床面積当り0.1/㎡以下</t>
  </si>
  <si>
    <t>架構内壁の直下には同様の架構内壁を設置</t>
  </si>
  <si>
    <t>NGの場合、立面剛性ﾊﾞﾗﾝｽﾁｪｯｸを行う</t>
  </si>
  <si>
    <t>開口高さに応じて上下限寸法あり。</t>
  </si>
  <si>
    <t>負担せん断力が許容せん断力を超えないこと</t>
  </si>
  <si>
    <t>付表４）による</t>
  </si>
  <si>
    <t>各階各方向ともRV≧0.65、RV＜0.65は設計変更
付表５）による</t>
  </si>
  <si>
    <t>床スラブ又は土間コン＋床組み</t>
  </si>
  <si>
    <t>床スラブの断面</t>
  </si>
  <si>
    <t>床ｽﾗﾌﾞの断面</t>
  </si>
  <si>
    <t>1.5m以下</t>
  </si>
  <si>
    <t>ＲＣ手摺(t=130mm、H=1200mm以下)</t>
  </si>
  <si>
    <t>　①標準外階段：独立外階段</t>
  </si>
  <si>
    <t>　④標準以外の外階段</t>
  </si>
  <si>
    <t>　②標準外階段：一方向外階段</t>
  </si>
  <si>
    <t>　③標準外階段：曲がり外階段</t>
  </si>
  <si>
    <t>(1)　大型高架水槽</t>
  </si>
  <si>
    <t>　(1)-2 高架水槽直下の躯体仕様</t>
  </si>
  <si>
    <t>(2)　小型高架水槽</t>
  </si>
  <si>
    <t>　(1)-1 大型高架水槽形状配筋</t>
  </si>
  <si>
    <t>　(2)-1 小型高架水槽形状配筋</t>
  </si>
  <si>
    <t>フレーム外区画</t>
  </si>
  <si>
    <t>(1)　フレーム外区画</t>
  </si>
  <si>
    <t>　①Ａタイプ(基礎有り)</t>
  </si>
  <si>
    <t>　②Ａタイプ(基礎無し)</t>
  </si>
  <si>
    <t>　①Ｂタイプ</t>
  </si>
  <si>
    <t>　　　①跳ね出し寸法</t>
  </si>
  <si>
    <t>設置面積合計</t>
  </si>
  <si>
    <t>１ヶ所最大15㎡以下</t>
  </si>
  <si>
    <t>1ヶ所最大面積</t>
  </si>
  <si>
    <t>各階の設置面積合計は本体床面積の1/8以下</t>
  </si>
  <si>
    <t>0.75m以下</t>
  </si>
  <si>
    <t>　　　②設置幅</t>
  </si>
  <si>
    <t>3.0m以下</t>
  </si>
  <si>
    <t>　　　③設置面積制限</t>
  </si>
  <si>
    <t>　　　②柱間隔</t>
  </si>
  <si>
    <t>5P以下</t>
  </si>
  <si>
    <t>　付表2）平面剛性バランスチェックシート</t>
  </si>
  <si>
    <t>②　剛心位置の計算と平面剛性バランス</t>
  </si>
  <si>
    <t>　付表3) 壁量チェックシート</t>
  </si>
  <si>
    <t>　付表4) 負担せん断力検定シート</t>
  </si>
  <si>
    <t>　付表5）立面剛性バランスチェックシート</t>
  </si>
  <si>
    <t>　付表6) 基礎選定シート(偏心無し基礎、偏心有り基礎)</t>
  </si>
  <si>
    <t>　付表7) 地盤補強用杭を用いた基礎の選定シート</t>
  </si>
  <si>
    <t>大型高架水槽（架台含む）</t>
  </si>
  <si>
    <t>台</t>
  </si>
  <si>
    <t>内壁（ＲＣ，ＣＢ共通）</t>
  </si>
  <si>
    <t>１階床（スラブ利用）</t>
  </si>
  <si>
    <t>　（１）大型高架水槽の荷重</t>
  </si>
  <si>
    <t>　（２）小型高架水槽の荷重</t>
  </si>
  <si>
    <t>ステンレスタンク（１ｔタンク）水重量含む</t>
  </si>
  <si>
    <t>直下の柱に作用する荷重</t>
  </si>
  <si>
    <t>W＝</t>
  </si>
  <si>
    <r>
      <t>換算柱剛性指数の算定、立面剛性バランス値（R</t>
    </r>
    <r>
      <rPr>
        <vertAlign val="subscript"/>
        <sz val="14"/>
        <rFont val="ＭＳ Ｐ明朝"/>
        <family val="1"/>
      </rPr>
      <t>V</t>
    </r>
    <r>
      <rPr>
        <sz val="14"/>
        <rFont val="ＭＳ Ｐ明朝"/>
        <family val="1"/>
      </rPr>
      <t>）の算定</t>
    </r>
  </si>
  <si>
    <r>
      <t>R</t>
    </r>
    <r>
      <rPr>
        <vertAlign val="subscript"/>
        <sz val="10"/>
        <rFont val="ＭＳ Ｐ明朝"/>
        <family val="1"/>
      </rPr>
      <t>Ｖ</t>
    </r>
  </si>
  <si>
    <r>
      <t>判定　(Ｒ</t>
    </r>
    <r>
      <rPr>
        <vertAlign val="subscript"/>
        <sz val="10"/>
        <rFont val="ＭＳ Ｐ明朝"/>
        <family val="1"/>
      </rPr>
      <t>Ｖ</t>
    </r>
    <r>
      <rPr>
        <sz val="10"/>
        <rFont val="ＭＳ Ｐ明朝"/>
        <family val="1"/>
      </rPr>
      <t>≧0.65)</t>
    </r>
  </si>
  <si>
    <t>Ａタイプの追加壁仕様</t>
  </si>
  <si>
    <t>Ｂタイプの追加壁仕様</t>
  </si>
  <si>
    <t>1200N/㎡以下</t>
  </si>
  <si>
    <t>屋根・階段庇(非歩行)</t>
  </si>
  <si>
    <t>階段壁</t>
  </si>
  <si>
    <t>階段床</t>
  </si>
  <si>
    <t>　　　　　２階の場合　　ｒi ＝ 0.7×Aki×／(Qi)</t>
  </si>
  <si>
    <r>
      <t>　　　　　1階　の場合　　ｒ１ ＝ Ak</t>
    </r>
    <r>
      <rPr>
        <vertAlign val="subscript"/>
        <sz val="10"/>
        <rFont val="ＭＳ Ｐ明朝"/>
        <family val="1"/>
      </rPr>
      <t>１F</t>
    </r>
    <r>
      <rPr>
        <sz val="10"/>
        <rFont val="ＭＳ Ｐ明朝"/>
        <family val="1"/>
      </rPr>
      <t>／(Q</t>
    </r>
    <r>
      <rPr>
        <vertAlign val="subscript"/>
        <sz val="10"/>
        <rFont val="ＭＳ Ｐ明朝"/>
        <family val="1"/>
      </rPr>
      <t>１F</t>
    </r>
    <r>
      <rPr>
        <sz val="10"/>
        <rFont val="ＭＳ Ｐ明朝"/>
        <family val="1"/>
      </rPr>
      <t>)</t>
    </r>
  </si>
  <si>
    <t>１階が外部に面する場合は、袖壁直下には
45cm以上の袖壁を設置</t>
  </si>
  <si>
    <t xml:space="preserve"> ④架構内壁の配置ルール</t>
  </si>
  <si>
    <t xml:space="preserve"> ⑤2階袖壁直下の袖壁配置</t>
  </si>
  <si>
    <t xml:space="preserve"> ⑥壁量チェック</t>
  </si>
  <si>
    <t xml:space="preserve"> ⑦立面剛性バランスチェック
　 （壁量チェックがＮＧの場合のみ）</t>
  </si>
  <si>
    <t xml:space="preserve"> ⑧壁に設ける開口高さh</t>
  </si>
  <si>
    <t xml:space="preserve"> ⑨柱に取り付く袖壁長さの制限</t>
  </si>
  <si>
    <t xml:space="preserve"> ⑩柱及び壁の負担せん断力検定</t>
  </si>
  <si>
    <t>h≧900mm以上</t>
  </si>
  <si>
    <t>ＲＣ手摺り（バルコニー、片廊下）</t>
  </si>
  <si>
    <t>ＲＣ手摺り（一方向階段）</t>
  </si>
  <si>
    <t>木製内階段の荷重は、実情応じて適宜重量を考慮する。</t>
  </si>
  <si>
    <t>パラペット</t>
  </si>
  <si>
    <t>サッシ</t>
  </si>
  <si>
    <t>基礎底盤上部</t>
  </si>
  <si>
    <t>基礎自重</t>
  </si>
  <si>
    <r>
      <rPr>
        <sz val="10"/>
        <color indexed="8"/>
        <rFont val="ＭＳ Ｐゴシック"/>
        <family val="3"/>
      </rPr>
      <t>１階床積載荷重＋間仕切り荷重</t>
    </r>
    <r>
      <rPr>
        <sz val="8"/>
        <color indexed="8"/>
        <rFont val="ＭＳ Ｐゴシック"/>
        <family val="3"/>
      </rPr>
      <t xml:space="preserve">
（2.1kN/㎡又は2.6kN/㎡より選択）</t>
    </r>
  </si>
  <si>
    <t>1F</t>
  </si>
  <si>
    <t>2F</t>
  </si>
  <si>
    <t>小型高架水槽（31kN又は11kN）</t>
  </si>
  <si>
    <r>
      <t>Ｒ</t>
    </r>
    <r>
      <rPr>
        <vertAlign val="subscript"/>
        <sz val="11"/>
        <rFont val="ＭＳ ゴシック"/>
        <family val="3"/>
      </rPr>
      <t>Ｈ</t>
    </r>
    <r>
      <rPr>
        <sz val="11"/>
        <rFont val="ＭＳ ゴシック"/>
        <family val="3"/>
      </rPr>
      <t>ｘ＝ｅｙ／ｒｅｘ ＝</t>
    </r>
  </si>
  <si>
    <r>
      <t>Ｒ</t>
    </r>
    <r>
      <rPr>
        <vertAlign val="subscript"/>
        <sz val="11"/>
        <rFont val="ＭＳ ゴシック"/>
        <family val="3"/>
      </rPr>
      <t>Ｈ</t>
    </r>
    <r>
      <rPr>
        <sz val="11"/>
        <rFont val="ＭＳ ゴシック"/>
        <family val="3"/>
      </rPr>
      <t>ｙ＝ｅｘ／ｒｅｙ ＝</t>
    </r>
  </si>
  <si>
    <t>①ＲＣ造架台にタンクを設置する場合</t>
  </si>
  <si>
    <t>②屋根にタンクを直置きの場合</t>
  </si>
  <si>
    <t>２階平面剛性バランス値</t>
  </si>
  <si>
    <t>１階平面剛性バランス値</t>
  </si>
  <si>
    <t xml:space="preserve"> ④戸境壁の仕様</t>
  </si>
  <si>
    <t xml:space="preserve"> ③ＣＢ壁の仕様</t>
  </si>
  <si>
    <t>壁構造配筋指針「第9章」,「第11章」に準じる</t>
  </si>
  <si>
    <t>Y0通りX0－X1　間</t>
  </si>
  <si>
    <t>Y2通りX0－X1　間</t>
  </si>
  <si>
    <t>X0通り Y0－Y1　間</t>
  </si>
  <si>
    <t>X0通り Y1－Y2　間</t>
  </si>
  <si>
    <t>Y0通り　X0－X1　間</t>
  </si>
  <si>
    <t>Y2通り　X0－X1　間</t>
  </si>
  <si>
    <t>X1通り　Y0－Y1　間</t>
  </si>
  <si>
    <t>X0通り　Y0－Y1　間</t>
  </si>
  <si>
    <t>X0通り　Y1－Y2　間</t>
  </si>
  <si>
    <t>X1通り　Y1－Y2　間</t>
  </si>
  <si>
    <t>①地震力算定用荷重の算出</t>
  </si>
  <si>
    <t>構造床面積</t>
  </si>
  <si>
    <t>2Ｆ</t>
  </si>
  <si>
    <t>1F</t>
  </si>
  <si>
    <t>㎡</t>
  </si>
  <si>
    <t>㎡</t>
  </si>
  <si>
    <t>地震力算定用荷重</t>
  </si>
  <si>
    <t>2Ｆ</t>
  </si>
  <si>
    <t>1F</t>
  </si>
  <si>
    <t>kN</t>
  </si>
  <si>
    <t>層せん断力の算定</t>
  </si>
  <si>
    <t>X (     0      )  Y (     0     )</t>
  </si>
  <si>
    <t>X (     1      )  Y (     0     )</t>
  </si>
  <si>
    <t>X (     0      )  Y (     1     )</t>
  </si>
  <si>
    <t>X (     1      )  Y (     1     )</t>
  </si>
  <si>
    <t>X (     0      )  Y (     2     )</t>
  </si>
  <si>
    <t>X (     1      )  Y (     2     )</t>
  </si>
  <si>
    <t>判定（【1】≦【2】）</t>
  </si>
  <si>
    <t>ー</t>
  </si>
  <si>
    <t>Ⅲ</t>
  </si>
  <si>
    <t>7Ｐ</t>
  </si>
  <si>
    <t>5Ｐ</t>
  </si>
  <si>
    <t>4Ｐ</t>
  </si>
  <si>
    <t xml:space="preserve"> 1 /　1.3</t>
  </si>
  <si>
    <t>ー</t>
  </si>
  <si>
    <t>陸屋根</t>
  </si>
  <si>
    <t>ＲＣ造壁</t>
  </si>
  <si>
    <t>独立基礎</t>
  </si>
  <si>
    <t>■</t>
  </si>
  <si>
    <t>■</t>
  </si>
  <si>
    <t>□無し　■有り</t>
  </si>
  <si>
    <t>■無し　□有り</t>
  </si>
  <si>
    <t>□該当
■該当無し</t>
  </si>
  <si>
    <t>■チェック不要（壁量OKの場合）
■各階各方向OK　□NG有り⇒設計変更</t>
  </si>
  <si>
    <t>■各階各方向OK　□NG有り</t>
  </si>
  <si>
    <t>■総２階建て　□部分２階建て　□平屋建て</t>
  </si>
  <si>
    <r>
      <t>□Ａ</t>
    </r>
    <r>
      <rPr>
        <sz val="9"/>
        <rFont val="ＭＳ ゴシック"/>
        <family val="3"/>
      </rPr>
      <t>タイプ</t>
    </r>
    <r>
      <rPr>
        <sz val="11"/>
        <rFont val="ＭＳ ゴシック"/>
        <family val="3"/>
      </rPr>
      <t>　■Ｂ</t>
    </r>
    <r>
      <rPr>
        <sz val="9"/>
        <rFont val="ＭＳ ゴシック"/>
        <family val="3"/>
      </rPr>
      <t>タイプ</t>
    </r>
  </si>
  <si>
    <t>Bﾀｲﾌﾟ⇒無</t>
  </si>
  <si>
    <t>Bﾀｲﾌﾟ⇒無</t>
  </si>
  <si>
    <t>専用住宅</t>
  </si>
  <si>
    <t>専用住宅</t>
  </si>
  <si>
    <t>沖縄県○○○○</t>
  </si>
  <si>
    <t>ー</t>
  </si>
  <si>
    <t>一戸建て住宅</t>
  </si>
  <si>
    <t>一戸建て住宅</t>
  </si>
  <si>
    <t>　■　　Ⅲ</t>
  </si>
  <si>
    <t>○○○○様新築工事</t>
  </si>
  <si>
    <t>○○○○様</t>
  </si>
  <si>
    <t>○○○○</t>
  </si>
  <si>
    <t>沖縄サンプルプラン7P8P戸建</t>
  </si>
  <si>
    <t>X0-Y0</t>
  </si>
  <si>
    <t>X1-Y0</t>
  </si>
  <si>
    <t>-0.78*(2.1/1.075)+4.42=</t>
  </si>
  <si>
    <t>X0-Y2</t>
  </si>
  <si>
    <t>-0.78*(1.2/1)+4.42=</t>
  </si>
  <si>
    <t>X1-Y2</t>
  </si>
  <si>
    <t>Y0-X0</t>
  </si>
  <si>
    <t>-0.78*(2.1/1.525)+4.42=</t>
  </si>
  <si>
    <t>Y1-X0</t>
  </si>
  <si>
    <t>-18.06*(0.9/1.3)+21.70=</t>
  </si>
  <si>
    <t>Y2-X0</t>
  </si>
  <si>
    <t>-0.78*(2.1/1)+4.42=</t>
  </si>
  <si>
    <t>Y0-X1</t>
  </si>
  <si>
    <t>-18.06*(1/1.525)+21.70=</t>
  </si>
  <si>
    <t>Y1-X1</t>
  </si>
  <si>
    <t>-18.06*(0.9/1.775)+21.70=</t>
  </si>
  <si>
    <t>Y2-X1</t>
  </si>
  <si>
    <t>-0.78*(1.1/1.075)+4.42=</t>
  </si>
  <si>
    <t>-0.80*(2.1/1.45)+5.05=</t>
  </si>
  <si>
    <t>-0.80*(2.1/1.075)+5.05=</t>
  </si>
  <si>
    <t>-0.80*(2.4/0.85)+5.05=</t>
  </si>
  <si>
    <t>-0.80*(1.35/0.925)+5.05=</t>
  </si>
  <si>
    <t>-0.80*(3/0.6)+5.05=</t>
  </si>
  <si>
    <t>-0.80*(2.1/1.525)+5.05=</t>
  </si>
  <si>
    <t>F222</t>
  </si>
  <si>
    <t>■　条件①：１階室内床</t>
  </si>
  <si>
    <t>F221</t>
  </si>
  <si>
    <t>F220</t>
  </si>
  <si>
    <t>F219</t>
  </si>
  <si>
    <t>■</t>
  </si>
  <si>
    <t>①</t>
  </si>
  <si>
    <t>②</t>
  </si>
  <si>
    <t>各柱，架構内の壁及び架構内の有開口壁のＫ値算定</t>
  </si>
  <si>
    <t>判定(2×Q≦Ｑａ)</t>
  </si>
  <si>
    <t>架構内の壁及び
架構内の有開口壁位置</t>
  </si>
  <si>
    <t>架構内の壁及び
架構内の有開口壁Ｋ値</t>
  </si>
  <si>
    <t>※架構内の壁及び架構内の有開口壁扱いの判定(γ0≦0.4)は、予め検討を行い、略伏図に記載すること。</t>
  </si>
  <si>
    <t xml:space="preserve"> 1 /　3.48</t>
  </si>
  <si>
    <t>A2 = 6.5*8.5+1.4*4.475+9.65*1.575+(1.575*8.5)/2+(0.175*4.475)/2+(1.575*4.025)/2 =</t>
  </si>
  <si>
    <t>A1 = 6.5*8.5+1.4*4.475+0.75*2.8+(8.03*1.575)/2 =</t>
  </si>
  <si>
    <t>w2 = 13.0kN/㎡×86.97 =</t>
  </si>
  <si>
    <t>w1 = 16.0kN/㎡×69.94 =</t>
  </si>
  <si>
    <t>Q1 = (1130.6+1119.0)×0.14 =</t>
  </si>
  <si>
    <t>Q2 = 1130.6kN×0.175 =</t>
  </si>
  <si>
    <t>Ｘ0</t>
  </si>
  <si>
    <t>Ｘ1</t>
  </si>
  <si>
    <t>Ｙ0</t>
  </si>
  <si>
    <t>Ｙ1</t>
  </si>
  <si>
    <t>Ｙ2</t>
  </si>
  <si>
    <t>Ｘ0</t>
  </si>
  <si>
    <t>Ｙ1</t>
  </si>
  <si>
    <t>Ｙ2</t>
  </si>
  <si>
    <t>-0.78*(2.1/0.6)+4.42=</t>
  </si>
  <si>
    <r>
      <t>∑ℓi×hi(mm</t>
    </r>
    <r>
      <rPr>
        <vertAlign val="superscript"/>
        <sz val="11"/>
        <rFont val="ＭＳ ゴシック"/>
        <family val="3"/>
      </rPr>
      <t>2</t>
    </r>
    <r>
      <rPr>
        <sz val="11"/>
        <rFont val="ＭＳ ゴシック"/>
        <family val="3"/>
      </rPr>
      <t>)</t>
    </r>
  </si>
  <si>
    <t>X0-Y1</t>
  </si>
  <si>
    <t>0.27</t>
  </si>
  <si>
    <t>X1-Y1</t>
  </si>
  <si>
    <t>負担せん断力の割合</t>
  </si>
  <si>
    <t>％</t>
  </si>
  <si>
    <t>0.57</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</si>
</sst>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 numFmtId="179" formatCode="General\ \P"/>
    <numFmt numFmtId="180" formatCode="0.000"/>
    <numFmt numFmtId="181" formatCode="0&quot;　階&quot;"/>
    <numFmt numFmtId="182" formatCode="0.000_ "/>
    <numFmt numFmtId="183" formatCode="0.0000_ "/>
    <numFmt numFmtId="184" formatCode="0_ "/>
    <numFmt numFmtId="185" formatCode="&quot;×&quot;\ 0.00"/>
    <numFmt numFmtId="186" formatCode="&quot;×&quot;\ 0.0"/>
    <numFmt numFmtId="187" formatCode="&quot;×&quot;\ 0"/>
    <numFmt numFmtId="188" formatCode="&quot;/&quot;\ 0.00"/>
    <numFmt numFmtId="189" formatCode="&quot;＝&quot;0.00"/>
    <numFmt numFmtId="190" formatCode="&quot;＝&quot;\ 0.00"/>
    <numFmt numFmtId="191" formatCode="\+\ 0"/>
    <numFmt numFmtId="192" formatCode="&quot;+&quot;\ General"/>
    <numFmt numFmtId="193" formatCode="&quot;/&quot;\ 0.0"/>
    <numFmt numFmtId="194" formatCode="&quot;/&quot;\ 0"/>
    <numFmt numFmtId="195" formatCode="0.00000000_ "/>
    <numFmt numFmtId="196" formatCode="0.0000000_ "/>
    <numFmt numFmtId="197" formatCode="0.000000_ "/>
    <numFmt numFmtId="198" formatCode="0.00000_ "/>
    <numFmt numFmtId="199" formatCode="0.00\ &quot;ｍ&quot;"/>
    <numFmt numFmtId="200" formatCode="0.00\ &quot;ヵ&quot;&quot;所&quot;"/>
    <numFmt numFmtId="201" formatCode="&quot;×&quot;\ 0.00\ &quot;ヵ&quot;&quot;所&quot;"/>
    <numFmt numFmtId="202" formatCode="&quot;/&quot;\ 0.00\ &quot;＝&quot;"/>
    <numFmt numFmtId="203" formatCode="\+\ 0.00"/>
    <numFmt numFmtId="204" formatCode="\(\ 0.00"/>
    <numFmt numFmtId="205" formatCode="&quot;×&quot;\ 0\ \)"/>
    <numFmt numFmtId="206" formatCode="0.0000"/>
    <numFmt numFmtId="207" formatCode="0.000_);[Red]\(0.000\)"/>
    <numFmt numFmtId="208" formatCode="0.00000"/>
    <numFmt numFmtId="209" formatCode="0.00_);[Red]\(0.00\)"/>
    <numFmt numFmtId="210" formatCode="0.000000"/>
    <numFmt numFmtId="211" formatCode="0.0000000"/>
    <numFmt numFmtId="212" formatCode="0.00000000"/>
    <numFmt numFmtId="213" formatCode="0.000000000"/>
    <numFmt numFmtId="214" formatCode="&quot;Ｗ2＝ｗ2＝&quot;\ 0.00"/>
    <numFmt numFmtId="215" formatCode="&quot;W2＝w2＝&quot;\ 0.00"/>
    <numFmt numFmtId="216" formatCode="&quot;W2＝w2＝&quot;\ 0.0"/>
    <numFmt numFmtId="217" formatCode="&quot;W1=w2w1=&quot;\ 0.00"/>
    <numFmt numFmtId="218" formatCode="&quot;W1=w2w1=&quot;\ 0.0"/>
    <numFmt numFmtId="219" formatCode="&quot;W1=w2+w1=&quot;\ 0.0"/>
    <numFmt numFmtId="220" formatCode="&quot;W2×0.175&quot;\ 0.00"/>
    <numFmt numFmtId="221" formatCode="&quot;W2×0.175＝&quot;\ 0.00"/>
    <numFmt numFmtId="222" formatCode="&quot;W2×0.14＝&quot;\ 0.00"/>
    <numFmt numFmtId="223" formatCode="&quot;W1×0.14＝&quot;\ 0.00"/>
    <numFmt numFmtId="224" formatCode="&quot;W2×0.175＝&quot;\ 0.0"/>
    <numFmt numFmtId="225" formatCode="&quot;W2×0.140＝&quot;\ 0.0"/>
    <numFmt numFmtId="226" formatCode="&quot;W1×0.140＝&quot;\ 0.0"/>
  </numFmts>
  <fonts count="55">
    <font>
      <sz val="11"/>
      <name val="ＭＳ ゴシック"/>
      <family val="3"/>
    </font>
    <font>
      <sz val="11"/>
      <color indexed="8"/>
      <name val="ＭＳ Ｐゴシック"/>
      <family val="3"/>
    </font>
    <font>
      <sz val="11"/>
      <name val="ＭＳ Ｐゴシック"/>
      <family val="3"/>
    </font>
    <font>
      <sz val="6"/>
      <name val="ＭＳ Ｐゴシック"/>
      <family val="3"/>
    </font>
    <font>
      <sz val="6"/>
      <name val="ＭＳ ゴシック"/>
      <family val="3"/>
    </font>
    <font>
      <b/>
      <sz val="11"/>
      <color indexed="10"/>
      <name val="ＭＳ ゴシック"/>
      <family val="3"/>
    </font>
    <font>
      <sz val="11"/>
      <name val="ＭＳ 明朝"/>
      <family val="1"/>
    </font>
    <font>
      <sz val="6"/>
      <name val="ＭＳ 明朝"/>
      <family val="1"/>
    </font>
    <font>
      <sz val="14"/>
      <name val="ＭＳ 明朝"/>
      <family val="1"/>
    </font>
    <font>
      <sz val="9"/>
      <name val="ＭＳ ゴシック"/>
      <family val="3"/>
    </font>
    <font>
      <b/>
      <sz val="11"/>
      <name val="ＭＳ ゴシック"/>
      <family val="3"/>
    </font>
    <font>
      <vertAlign val="superscript"/>
      <sz val="11"/>
      <color indexed="8"/>
      <name val="ＭＳ Ｐゴシック"/>
      <family val="3"/>
    </font>
    <font>
      <sz val="6"/>
      <color indexed="8"/>
      <name val="ＭＳ Ｐゴシック"/>
      <family val="3"/>
    </font>
    <font>
      <sz val="14"/>
      <color indexed="8"/>
      <name val="ＭＳ Ｐゴシック"/>
      <family val="3"/>
    </font>
    <font>
      <vertAlign val="superscript"/>
      <sz val="11"/>
      <name val="ＭＳ ゴシック"/>
      <family val="3"/>
    </font>
    <font>
      <sz val="14"/>
      <name val="ＭＳ ゴシック"/>
      <family val="3"/>
    </font>
    <font>
      <sz val="9"/>
      <name val="ＭＳ 明朝"/>
      <family val="1"/>
    </font>
    <font>
      <sz val="8"/>
      <name val="ＭＳ 明朝"/>
      <family val="1"/>
    </font>
    <font>
      <sz val="9"/>
      <color indexed="8"/>
      <name val="ＭＳ Ｐゴシック"/>
      <family val="3"/>
    </font>
    <font>
      <sz val="9"/>
      <name val="ＭＳ Ｐゴシック"/>
      <family val="3"/>
    </font>
    <font>
      <sz val="10"/>
      <name val="ＭＳ Ｐゴシック"/>
      <family val="3"/>
    </font>
    <font>
      <vertAlign val="superscript"/>
      <sz val="10"/>
      <name val="ＭＳ Ｐゴシック"/>
      <family val="3"/>
    </font>
    <font>
      <sz val="8"/>
      <name val="ＭＳ ゴシック"/>
      <family val="3"/>
    </font>
    <font>
      <sz val="8"/>
      <color indexed="8"/>
      <name val="ＭＳ Ｐゴシック"/>
      <family val="3"/>
    </font>
    <font>
      <sz val="10"/>
      <name val="ＭＳ 明朝"/>
      <family val="1"/>
    </font>
    <font>
      <sz val="9.5"/>
      <name val="ＭＳ 明朝"/>
      <family val="1"/>
    </font>
    <font>
      <sz val="10"/>
      <name val="ＭＳ Ｐ明朝"/>
      <family val="1"/>
    </font>
    <font>
      <sz val="14"/>
      <name val="ＭＳ Ｐ明朝"/>
      <family val="1"/>
    </font>
    <font>
      <vertAlign val="superscript"/>
      <sz val="10"/>
      <name val="ＭＳ Ｐ明朝"/>
      <family val="1"/>
    </font>
    <font>
      <sz val="11"/>
      <name val="ＭＳ Ｐ明朝"/>
      <family val="1"/>
    </font>
    <font>
      <vertAlign val="subscript"/>
      <sz val="10"/>
      <name val="ＭＳ Ｐ明朝"/>
      <family val="1"/>
    </font>
    <font>
      <vertAlign val="subscript"/>
      <sz val="11"/>
      <name val="ＭＳ ゴシック"/>
      <family val="3"/>
    </font>
    <font>
      <sz val="10"/>
      <name val="ＭＳ ゴシック"/>
      <family val="3"/>
    </font>
    <font>
      <vertAlign val="subscript"/>
      <sz val="14"/>
      <name val="ＭＳ Ｐ明朝"/>
      <family val="1"/>
    </font>
    <font>
      <sz val="12"/>
      <color indexed="8"/>
      <name val="ＭＳ Ｐゴシック"/>
      <family val="3"/>
    </font>
    <font>
      <sz val="10"/>
      <color indexed="8"/>
      <name val="ＭＳ Ｐゴシック"/>
      <family val="3"/>
    </font>
    <font>
      <b/>
      <sz val="9"/>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style="thin"/>
      <right/>
      <top/>
      <bottom style="thin"/>
    </border>
    <border>
      <left/>
      <right style="thin"/>
      <top style="thin"/>
      <bottom/>
    </border>
    <border>
      <left/>
      <right style="thin"/>
      <top/>
      <bottom/>
    </border>
    <border>
      <left/>
      <right style="thin"/>
      <top/>
      <bottom style="thin"/>
    </border>
    <border>
      <left style="thin"/>
      <right/>
      <top/>
      <bottom/>
    </border>
    <border>
      <left/>
      <right/>
      <top style="thin"/>
      <bottom/>
    </border>
    <border>
      <left/>
      <right/>
      <top/>
      <bottom style="double"/>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thin"/>
      <bottom style="hair"/>
    </border>
    <border>
      <left/>
      <right/>
      <top/>
      <bottom style="medium"/>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medium"/>
    </border>
    <border>
      <left/>
      <right style="medium"/>
      <top/>
      <bottom/>
    </border>
    <border>
      <left/>
      <right/>
      <top style="medium"/>
      <bottom style="medium"/>
    </border>
    <border>
      <left style="thin"/>
      <right style="thin"/>
      <top/>
      <bottom style="medium"/>
    </border>
    <border>
      <left style="thin"/>
      <right style="medium"/>
      <top style="medium"/>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top/>
      <bottom style="medium"/>
    </border>
    <border>
      <left style="medium"/>
      <right style="medium"/>
      <top style="thin"/>
      <bottom style="thin"/>
    </border>
    <border>
      <left style="medium"/>
      <right style="medium"/>
      <top/>
      <bottom style="thin"/>
    </border>
    <border>
      <left style="medium"/>
      <right style="medium"/>
      <top style="thin"/>
      <bottom style="medium"/>
    </border>
    <border>
      <left/>
      <right/>
      <top style="medium"/>
      <bottom/>
    </border>
    <border>
      <left style="thin"/>
      <right style="thin"/>
      <top style="medium"/>
      <bottom style="thin"/>
    </border>
    <border>
      <left style="medium"/>
      <right style="thin"/>
      <top style="thin"/>
      <bottom style="thin"/>
    </border>
    <border>
      <left/>
      <right style="medium"/>
      <top style="medium"/>
      <bottom/>
    </border>
    <border>
      <left style="medium"/>
      <right style="medium"/>
      <top style="medium"/>
      <bottom style="medium"/>
    </border>
    <border>
      <left/>
      <right style="thin"/>
      <top style="hair"/>
      <bottom style="thin"/>
    </border>
    <border>
      <left/>
      <right style="thin"/>
      <top style="thin"/>
      <bottom style="hair"/>
    </border>
    <border>
      <left/>
      <right style="thin"/>
      <top style="hair"/>
      <bottom style="hair"/>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hair"/>
      <right/>
      <top style="hair"/>
      <bottom/>
    </border>
    <border>
      <left style="thin"/>
      <right/>
      <top style="thin"/>
      <bottom style="hair"/>
    </border>
    <border>
      <left style="thin"/>
      <right/>
      <top style="hair"/>
      <bottom style="hair"/>
    </border>
    <border>
      <left style="thin"/>
      <right/>
      <top style="hair"/>
      <bottom style="thin"/>
    </border>
    <border>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style="hair"/>
      <top style="thin"/>
      <bottom style="double"/>
    </border>
    <border>
      <left style="double"/>
      <right style="hair"/>
      <top style="thin"/>
      <bottom style="double"/>
    </border>
    <border>
      <left style="thin"/>
      <right style="hair"/>
      <top/>
      <bottom style="hair"/>
    </border>
    <border>
      <left style="hair"/>
      <right style="thin"/>
      <top/>
      <bottom style="hair"/>
    </border>
    <border>
      <left style="thin"/>
      <right/>
      <top/>
      <bottom style="hair"/>
    </border>
    <border>
      <left style="thin"/>
      <right style="hair"/>
      <top style="hair"/>
      <bottom style="double"/>
    </border>
    <border>
      <left style="hair"/>
      <right style="thin"/>
      <top style="hair"/>
      <bottom style="double"/>
    </border>
    <border>
      <left style="thin"/>
      <right/>
      <top/>
      <bottom style="double"/>
    </border>
    <border>
      <left style="thin"/>
      <right style="thin"/>
      <top/>
      <bottom style="double"/>
    </border>
    <border>
      <left style="thin"/>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style="medium"/>
      <right style="medium"/>
      <top style="medium"/>
      <bottom/>
    </border>
    <border>
      <left style="thin"/>
      <right style="hair"/>
      <top/>
      <bottom style="thin"/>
    </border>
    <border>
      <left style="hair"/>
      <right style="hair"/>
      <top/>
      <bottom style="thin"/>
    </border>
    <border>
      <left style="hair"/>
      <right style="thin"/>
      <top/>
      <bottom style="thin"/>
    </border>
    <border>
      <left style="thin"/>
      <right style="dotted"/>
      <top style="thin"/>
      <bottom style="thin"/>
    </border>
    <border>
      <left style="dotted"/>
      <right style="thin"/>
      <top style="thin"/>
      <bottom style="thin"/>
    </border>
    <border>
      <left style="thin"/>
      <right style="thin"/>
      <top style="double"/>
      <bottom style="hair"/>
    </border>
    <border>
      <left style="medium"/>
      <right style="medium"/>
      <top style="double"/>
      <bottom style="medium"/>
    </border>
    <border>
      <left style="medium"/>
      <right style="thin"/>
      <top style="medium"/>
      <bottom style="thin"/>
    </border>
    <border>
      <left/>
      <right style="thin"/>
      <top/>
      <bottom style="medium"/>
    </border>
    <border>
      <left style="medium"/>
      <right style="medium"/>
      <top style="medium"/>
      <bottom style="thin"/>
    </border>
    <border>
      <left style="medium"/>
      <right style="thin"/>
      <top style="thin"/>
      <bottom style="medium"/>
    </border>
    <border>
      <left style="thin"/>
      <right style="medium"/>
      <top/>
      <bottom style="mediu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right style="medium"/>
      <top style="thin"/>
      <bottom/>
    </border>
    <border>
      <left/>
      <right/>
      <top style="double"/>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ouble"/>
      <bottom style="thin"/>
    </border>
    <border>
      <left style="double"/>
      <right/>
      <top style="thin"/>
      <bottom style="thin"/>
    </border>
    <border>
      <left style="hair"/>
      <right/>
      <top style="thin"/>
      <bottom style="double"/>
    </border>
    <border>
      <left/>
      <right/>
      <top style="thin"/>
      <bottom style="double"/>
    </border>
    <border>
      <left/>
      <right style="thin"/>
      <top style="thin"/>
      <bottom style="double"/>
    </border>
    <border>
      <left style="medium"/>
      <right/>
      <top style="thin"/>
      <bottom style="thin"/>
    </border>
    <border diagonalUp="1">
      <left style="thin"/>
      <right style="hair"/>
      <top style="thin"/>
      <bottom style="thin"/>
      <diagonal style="hair"/>
    </border>
    <border diagonalUp="1">
      <left style="hair"/>
      <right style="hair"/>
      <top style="thin"/>
      <bottom style="thin"/>
      <diagonal style="hair"/>
    </border>
    <border diagonalUp="1">
      <left style="hair"/>
      <right style="thin"/>
      <top style="thin"/>
      <bottom style="thin"/>
      <diagonal style="hair"/>
    </border>
    <border diagonalUp="1">
      <left style="thin"/>
      <right style="thin"/>
      <top style="medium"/>
      <bottom/>
      <diagonal style="hair"/>
    </border>
    <border diagonalUp="1">
      <left style="thin"/>
      <right style="thin"/>
      <top/>
      <bottom/>
      <diagonal style="hair"/>
    </border>
    <border diagonalUp="1">
      <left style="thin"/>
      <right style="thin"/>
      <top/>
      <bottom style="medium"/>
      <diagonal style="hair"/>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hair"/>
      <bottom style="thin"/>
    </border>
    <border>
      <left style="hair"/>
      <right style="hair"/>
      <top style="thin"/>
      <bottom style="hair"/>
    </border>
    <border>
      <left style="thin"/>
      <right style="thin"/>
      <top style="hair"/>
      <bottom/>
    </border>
    <border>
      <left style="hair"/>
      <right/>
      <top style="hair"/>
      <bottom style="hair"/>
    </border>
    <border>
      <left/>
      <right style="hair"/>
      <top style="hair"/>
      <bottom style="hair"/>
    </border>
    <border>
      <left style="thin"/>
      <right/>
      <top style="hair"/>
      <bottom/>
    </border>
    <border>
      <left/>
      <right style="thin"/>
      <top style="hair"/>
      <bottom/>
    </border>
    <border>
      <left/>
      <right style="thin"/>
      <top/>
      <bottom style="hair"/>
    </border>
    <border>
      <left/>
      <right style="hair"/>
      <top style="thin"/>
      <bottom style="hair"/>
    </border>
    <border>
      <left style="thin"/>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42" fillId="0" borderId="3" applyNumberFormat="0" applyFill="0" applyAlignment="0" applyProtection="0"/>
    <xf numFmtId="0" fontId="43" fillId="3" borderId="0" applyNumberFormat="0" applyBorder="0" applyAlignment="0" applyProtection="0"/>
    <xf numFmtId="0" fontId="44" fillId="23"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3"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7" borderId="4" applyNumberFormat="0" applyAlignment="0" applyProtection="0"/>
    <xf numFmtId="0" fontId="1" fillId="0" borderId="0">
      <alignment vertical="center"/>
      <protection/>
    </xf>
    <xf numFmtId="176" fontId="6" fillId="0" borderId="0">
      <alignment/>
      <protection/>
    </xf>
    <xf numFmtId="0" fontId="26" fillId="0" borderId="0">
      <alignment vertical="center"/>
      <protection/>
    </xf>
    <xf numFmtId="0" fontId="0" fillId="0" borderId="0">
      <alignment/>
      <protection/>
    </xf>
    <xf numFmtId="0" fontId="2" fillId="0" borderId="0">
      <alignment/>
      <protection/>
    </xf>
    <xf numFmtId="0" fontId="8" fillId="0" borderId="0">
      <alignment/>
      <protection/>
    </xf>
    <xf numFmtId="0" fontId="53" fillId="4" borderId="0" applyNumberFormat="0" applyBorder="0" applyAlignment="0" applyProtection="0"/>
  </cellStyleXfs>
  <cellXfs count="811">
    <xf numFmtId="0" fontId="0" fillId="0" borderId="0" xfId="0" applyAlignment="1">
      <alignment vertical="center"/>
    </xf>
    <xf numFmtId="0" fontId="2" fillId="0" borderId="0" xfId="65" applyAlignment="1" quotePrefix="1">
      <alignment horizontal="right" vertical="top"/>
      <protection/>
    </xf>
    <xf numFmtId="0" fontId="2" fillId="0" borderId="0" xfId="65" applyAlignment="1">
      <alignment vertical="top"/>
      <protection/>
    </xf>
    <xf numFmtId="0" fontId="2" fillId="0" borderId="10" xfId="65" applyBorder="1" applyAlignment="1">
      <alignment vertical="top"/>
      <protection/>
    </xf>
    <xf numFmtId="0" fontId="2" fillId="0" borderId="11" xfId="65" applyBorder="1" applyAlignment="1">
      <alignment vertical="top"/>
      <protection/>
    </xf>
    <xf numFmtId="0" fontId="2" fillId="0" borderId="12" xfId="65" applyBorder="1" applyAlignment="1">
      <alignment vertical="top"/>
      <protection/>
    </xf>
    <xf numFmtId="177" fontId="2" fillId="0" borderId="10" xfId="65" applyNumberFormat="1" applyBorder="1" applyAlignment="1">
      <alignment horizontal="right" vertical="top"/>
      <protection/>
    </xf>
    <xf numFmtId="0" fontId="0" fillId="0" borderId="13" xfId="0" applyBorder="1"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2" fillId="0" borderId="0" xfId="65" applyAlignment="1" quotePrefix="1">
      <alignment horizontal="center" vertical="top"/>
      <protection/>
    </xf>
    <xf numFmtId="0" fontId="2" fillId="0" borderId="0" xfId="65" applyFont="1" applyAlignment="1" quotePrefix="1">
      <alignment horizontal="center" vertical="top"/>
      <protection/>
    </xf>
    <xf numFmtId="0" fontId="0" fillId="0" borderId="0" xfId="64" applyFont="1">
      <alignment/>
      <protection/>
    </xf>
    <xf numFmtId="0" fontId="2" fillId="0" borderId="0" xfId="65" applyFont="1" applyAlignment="1" quotePrefix="1">
      <alignment horizontal="right" vertical="top"/>
      <protection/>
    </xf>
    <xf numFmtId="0" fontId="0" fillId="0" borderId="10"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6" xfId="0" applyBorder="1" applyAlignment="1" quotePrefix="1">
      <alignment horizontal="center" vertical="center"/>
    </xf>
    <xf numFmtId="0" fontId="0" fillId="0" borderId="17" xfId="0" applyBorder="1" applyAlignment="1" quotePrefix="1">
      <alignment horizontal="center" vertical="center"/>
    </xf>
    <xf numFmtId="0" fontId="2" fillId="0" borderId="0" xfId="65" applyFont="1" applyAlignment="1">
      <alignment vertical="top"/>
      <protection/>
    </xf>
    <xf numFmtId="2" fontId="2" fillId="24" borderId="10" xfId="65" applyNumberFormat="1" applyFill="1" applyBorder="1" applyAlignment="1">
      <alignment vertical="top"/>
      <protection/>
    </xf>
    <xf numFmtId="0" fontId="2" fillId="24" borderId="10" xfId="65" applyFill="1" applyBorder="1" applyAlignment="1">
      <alignment vertical="top"/>
      <protection/>
    </xf>
    <xf numFmtId="179" fontId="0" fillId="24" borderId="10" xfId="0" applyNumberFormat="1" applyFill="1" applyBorder="1" applyAlignment="1">
      <alignment horizontal="center" vertical="center"/>
    </xf>
    <xf numFmtId="179" fontId="0" fillId="24" borderId="11" xfId="0" applyNumberFormat="1" applyFill="1" applyBorder="1" applyAlignment="1">
      <alignment horizontal="center" vertical="center"/>
    </xf>
    <xf numFmtId="0" fontId="5" fillId="0" borderId="0" xfId="0" applyFont="1" applyAlignment="1">
      <alignment vertical="center"/>
    </xf>
    <xf numFmtId="0" fontId="0" fillId="0" borderId="15" xfId="0" applyBorder="1" applyAlignment="1">
      <alignment vertical="top" wrapText="1"/>
    </xf>
    <xf numFmtId="0" fontId="0" fillId="0" borderId="18" xfId="0" applyBorder="1" applyAlignment="1">
      <alignment vertical="top" wrapText="1"/>
    </xf>
    <xf numFmtId="0" fontId="0" fillId="0" borderId="12" xfId="0" applyBorder="1" applyAlignment="1">
      <alignment vertical="center"/>
    </xf>
    <xf numFmtId="2" fontId="2" fillId="25" borderId="10" xfId="65" applyNumberFormat="1" applyFill="1" applyBorder="1" applyAlignment="1">
      <alignment vertical="top"/>
      <protection/>
    </xf>
    <xf numFmtId="1" fontId="2" fillId="25" borderId="10" xfId="65" applyNumberFormat="1" applyFill="1" applyBorder="1" applyAlignment="1">
      <alignment horizontal="right" vertical="top"/>
      <protection/>
    </xf>
    <xf numFmtId="0" fontId="2" fillId="25" borderId="10" xfId="65" applyFill="1" applyBorder="1" applyAlignment="1">
      <alignment vertical="top"/>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25" borderId="11" xfId="0" applyFont="1" applyFill="1" applyBorder="1" applyAlignment="1">
      <alignment horizontal="left" vertical="center"/>
    </xf>
    <xf numFmtId="0" fontId="0" fillId="25" borderId="10" xfId="0" applyFill="1" applyBorder="1" applyAlignment="1">
      <alignment vertical="center"/>
    </xf>
    <xf numFmtId="0" fontId="0" fillId="25" borderId="11" xfId="0" applyFill="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24" borderId="10" xfId="0" applyFont="1" applyFill="1" applyBorder="1" applyAlignment="1">
      <alignment horizontal="left" vertical="center"/>
    </xf>
    <xf numFmtId="0" fontId="0" fillId="24" borderId="11" xfId="0" applyFont="1" applyFill="1" applyBorder="1" applyAlignment="1">
      <alignment horizontal="left" vertical="center"/>
    </xf>
    <xf numFmtId="0" fontId="0" fillId="24" borderId="12" xfId="0" applyFont="1" applyFill="1" applyBorder="1" applyAlignment="1">
      <alignment horizontal="lef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top" wrapText="1"/>
    </xf>
    <xf numFmtId="0" fontId="0" fillId="0" borderId="18" xfId="0" applyFont="1" applyBorder="1" applyAlignment="1">
      <alignment vertical="top" wrapText="1"/>
    </xf>
    <xf numFmtId="0" fontId="0" fillId="24" borderId="10" xfId="0" applyFont="1" applyFill="1" applyBorder="1" applyAlignment="1">
      <alignment horizontal="center" vertical="center"/>
    </xf>
    <xf numFmtId="0" fontId="0" fillId="24" borderId="11" xfId="0" applyFont="1" applyFill="1" applyBorder="1" applyAlignment="1">
      <alignment horizontal="center" vertical="center"/>
    </xf>
    <xf numFmtId="178" fontId="0" fillId="0" borderId="11" xfId="0" applyNumberFormat="1" applyFont="1" applyBorder="1" applyAlignment="1">
      <alignment horizontal="left" vertical="center"/>
    </xf>
    <xf numFmtId="178" fontId="0" fillId="0" borderId="12" xfId="0" applyNumberFormat="1" applyFont="1" applyBorder="1" applyAlignment="1">
      <alignment horizontal="lef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8" xfId="0" applyFont="1" applyBorder="1" applyAlignment="1">
      <alignmen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0" fillId="0" borderId="20" xfId="0" applyFont="1" applyBorder="1" applyAlignment="1">
      <alignment vertical="center"/>
    </xf>
    <xf numFmtId="0" fontId="0" fillId="0" borderId="16" xfId="0" applyFont="1" applyBorder="1" applyAlignment="1" quotePrefix="1">
      <alignment horizontal="center" vertical="center"/>
    </xf>
    <xf numFmtId="0" fontId="0" fillId="0" borderId="13" xfId="0" applyFont="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quotePrefix="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vertical="center"/>
    </xf>
    <xf numFmtId="0" fontId="0" fillId="25" borderId="11" xfId="0" applyFont="1" applyFill="1" applyBorder="1" applyAlignment="1">
      <alignment vertical="center"/>
    </xf>
    <xf numFmtId="0" fontId="0" fillId="25" borderId="11" xfId="0" applyFont="1" applyFill="1" applyBorder="1" applyAlignment="1">
      <alignment horizontal="center" vertical="center"/>
    </xf>
    <xf numFmtId="0" fontId="0" fillId="0" borderId="14" xfId="0" applyBorder="1" applyAlignment="1">
      <alignment vertical="center"/>
    </xf>
    <xf numFmtId="0" fontId="0" fillId="25" borderId="12" xfId="0" applyFont="1" applyFill="1" applyBorder="1" applyAlignment="1">
      <alignment vertical="center"/>
    </xf>
    <xf numFmtId="0" fontId="0" fillId="0" borderId="10" xfId="0" applyBorder="1" applyAlignment="1" quotePrefix="1">
      <alignment vertical="center"/>
    </xf>
    <xf numFmtId="179" fontId="0" fillId="25" borderId="11" xfId="0" applyNumberFormat="1" applyFont="1" applyFill="1" applyBorder="1" applyAlignment="1">
      <alignment horizontal="center" vertical="center"/>
    </xf>
    <xf numFmtId="0" fontId="0" fillId="25" borderId="12" xfId="0" applyFill="1" applyBorder="1" applyAlignment="1">
      <alignment vertical="center"/>
    </xf>
    <xf numFmtId="0" fontId="0" fillId="25" borderId="10" xfId="0" applyFill="1" applyBorder="1" applyAlignment="1">
      <alignment horizontal="left" vertical="center"/>
    </xf>
    <xf numFmtId="0" fontId="1" fillId="0" borderId="0" xfId="61">
      <alignment vertical="center"/>
      <protection/>
    </xf>
    <xf numFmtId="178" fontId="1" fillId="0" borderId="0" xfId="61" applyNumberFormat="1">
      <alignment vertical="center"/>
      <protection/>
    </xf>
    <xf numFmtId="176" fontId="1" fillId="0" borderId="0" xfId="61" applyNumberFormat="1">
      <alignment vertical="center"/>
      <protection/>
    </xf>
    <xf numFmtId="0" fontId="1" fillId="0" borderId="20" xfId="61" applyBorder="1">
      <alignment vertical="center"/>
      <protection/>
    </xf>
    <xf numFmtId="178" fontId="1" fillId="0" borderId="20" xfId="61" applyNumberFormat="1" applyBorder="1">
      <alignment vertical="center"/>
      <protection/>
    </xf>
    <xf numFmtId="0" fontId="1" fillId="0" borderId="0" xfId="61" applyAlignment="1">
      <alignment horizontal="right" vertical="center"/>
      <protection/>
    </xf>
    <xf numFmtId="0" fontId="1" fillId="0" borderId="21" xfId="61" applyBorder="1">
      <alignment vertical="center"/>
      <protection/>
    </xf>
    <xf numFmtId="0" fontId="1" fillId="0" borderId="22" xfId="61" applyBorder="1" applyAlignment="1">
      <alignment horizontal="center" vertical="center"/>
      <protection/>
    </xf>
    <xf numFmtId="176" fontId="1" fillId="0" borderId="20" xfId="61" applyNumberFormat="1" applyBorder="1">
      <alignment vertical="center"/>
      <protection/>
    </xf>
    <xf numFmtId="176" fontId="1" fillId="0" borderId="23" xfId="61" applyNumberFormat="1" applyBorder="1">
      <alignment vertical="center"/>
      <protection/>
    </xf>
    <xf numFmtId="0" fontId="1" fillId="0" borderId="16" xfId="61" applyBorder="1">
      <alignment vertical="center"/>
      <protection/>
    </xf>
    <xf numFmtId="0" fontId="1" fillId="0" borderId="24" xfId="61" applyBorder="1" applyAlignment="1">
      <alignment horizontal="center" vertical="center"/>
      <protection/>
    </xf>
    <xf numFmtId="0" fontId="1" fillId="0" borderId="19" xfId="61" applyBorder="1">
      <alignment vertical="center"/>
      <protection/>
    </xf>
    <xf numFmtId="176" fontId="1" fillId="0" borderId="0" xfId="61" applyNumberFormat="1" applyBorder="1">
      <alignment vertical="center"/>
      <protection/>
    </xf>
    <xf numFmtId="176" fontId="1" fillId="0" borderId="17" xfId="61" applyNumberFormat="1" applyBorder="1">
      <alignment vertical="center"/>
      <protection/>
    </xf>
    <xf numFmtId="176" fontId="1" fillId="0" borderId="24" xfId="61" applyNumberFormat="1" applyBorder="1">
      <alignment vertical="center"/>
      <protection/>
    </xf>
    <xf numFmtId="0" fontId="1" fillId="0" borderId="17" xfId="61" applyBorder="1">
      <alignment vertical="center"/>
      <protection/>
    </xf>
    <xf numFmtId="176" fontId="1" fillId="0" borderId="13" xfId="61" applyNumberFormat="1" applyBorder="1">
      <alignment vertical="center"/>
      <protection/>
    </xf>
    <xf numFmtId="176" fontId="1" fillId="0" borderId="25" xfId="61" applyNumberFormat="1" applyBorder="1">
      <alignment vertical="center"/>
      <protection/>
    </xf>
    <xf numFmtId="0" fontId="1" fillId="0" borderId="25" xfId="61" applyBorder="1" applyAlignment="1">
      <alignment horizontal="center" vertical="center"/>
      <protection/>
    </xf>
    <xf numFmtId="0" fontId="1" fillId="0" borderId="10" xfId="61" applyBorder="1">
      <alignment vertical="center"/>
      <protection/>
    </xf>
    <xf numFmtId="176" fontId="1" fillId="0" borderId="11" xfId="61" applyNumberFormat="1" applyBorder="1">
      <alignment vertical="center"/>
      <protection/>
    </xf>
    <xf numFmtId="176" fontId="1" fillId="0" borderId="12" xfId="61" applyNumberFormat="1" applyBorder="1">
      <alignment vertical="center"/>
      <protection/>
    </xf>
    <xf numFmtId="176" fontId="1" fillId="0" borderId="22" xfId="61" applyNumberFormat="1" applyBorder="1">
      <alignment vertical="center"/>
      <protection/>
    </xf>
    <xf numFmtId="180" fontId="6" fillId="0" borderId="0" xfId="62" applyNumberFormat="1" applyFont="1" applyFill="1" applyBorder="1" applyAlignment="1" applyProtection="1">
      <alignment/>
      <protection/>
    </xf>
    <xf numFmtId="180" fontId="6" fillId="0" borderId="0" xfId="62" applyNumberFormat="1" applyFont="1" applyFill="1">
      <alignment/>
      <protection/>
    </xf>
    <xf numFmtId="0" fontId="0" fillId="25" borderId="10" xfId="0" applyFill="1" applyBorder="1" applyAlignment="1">
      <alignment horizontal="right" vertical="center"/>
    </xf>
    <xf numFmtId="0" fontId="0" fillId="25" borderId="14" xfId="0" applyFill="1" applyBorder="1" applyAlignment="1">
      <alignment vertical="center"/>
    </xf>
    <xf numFmtId="0" fontId="0" fillId="25" borderId="20" xfId="0" applyFont="1" applyFill="1" applyBorder="1" applyAlignment="1">
      <alignment vertical="center"/>
    </xf>
    <xf numFmtId="0" fontId="0" fillId="24" borderId="10" xfId="0" applyFont="1" applyFill="1" applyBorder="1" applyAlignment="1">
      <alignment vertical="center"/>
    </xf>
    <xf numFmtId="0" fontId="0" fillId="24" borderId="11" xfId="0" applyFont="1" applyFill="1" applyBorder="1" applyAlignment="1">
      <alignment vertical="center"/>
    </xf>
    <xf numFmtId="0" fontId="0" fillId="0" borderId="19" xfId="0" applyFont="1" applyBorder="1" applyAlignment="1">
      <alignment vertical="top" wrapText="1"/>
    </xf>
    <xf numFmtId="0" fontId="0" fillId="0" borderId="17" xfId="0" applyFont="1" applyBorder="1" applyAlignment="1">
      <alignment vertical="top" wrapText="1"/>
    </xf>
    <xf numFmtId="0" fontId="0" fillId="24" borderId="10" xfId="0" applyFill="1" applyBorder="1" applyAlignment="1">
      <alignment horizontal="center" vertical="center"/>
    </xf>
    <xf numFmtId="180" fontId="6" fillId="0" borderId="22" xfId="62" applyNumberFormat="1" applyFont="1" applyFill="1" applyBorder="1" applyAlignment="1" applyProtection="1">
      <alignment horizontal="center"/>
      <protection/>
    </xf>
    <xf numFmtId="0" fontId="0" fillId="0" borderId="11" xfId="0" applyBorder="1" applyAlignment="1" quotePrefix="1">
      <alignment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0" xfId="0" applyFill="1" applyBorder="1" applyAlignment="1">
      <alignment vertical="center"/>
    </xf>
    <xf numFmtId="0" fontId="0" fillId="25" borderId="20" xfId="0" applyFont="1" applyFill="1" applyBorder="1" applyAlignment="1">
      <alignment horizontal="left" vertical="center"/>
    </xf>
    <xf numFmtId="0" fontId="0" fillId="0" borderId="20" xfId="0" applyBorder="1" applyAlignment="1">
      <alignment horizontal="left" vertical="center"/>
    </xf>
    <xf numFmtId="0" fontId="0" fillId="0" borderId="16" xfId="0" applyFont="1" applyBorder="1" applyAlignment="1">
      <alignment horizontal="left" vertical="center"/>
    </xf>
    <xf numFmtId="0" fontId="0" fillId="0" borderId="13" xfId="0" applyBorder="1" applyAlignment="1">
      <alignment horizontal="left" vertical="center"/>
    </xf>
    <xf numFmtId="176" fontId="1" fillId="0" borderId="14" xfId="61" applyNumberFormat="1" applyBorder="1">
      <alignment vertical="center"/>
      <protection/>
    </xf>
    <xf numFmtId="176" fontId="1" fillId="0" borderId="19" xfId="61" applyNumberFormat="1" applyBorder="1">
      <alignment vertical="center"/>
      <protection/>
    </xf>
    <xf numFmtId="176" fontId="1" fillId="0" borderId="15" xfId="61" applyNumberFormat="1" applyBorder="1">
      <alignment vertical="center"/>
      <protection/>
    </xf>
    <xf numFmtId="176" fontId="1" fillId="0" borderId="10" xfId="61" applyNumberFormat="1" applyBorder="1">
      <alignment vertical="center"/>
      <protection/>
    </xf>
    <xf numFmtId="176" fontId="1" fillId="0" borderId="18" xfId="61" applyNumberFormat="1" applyBorder="1" applyAlignment="1">
      <alignment horizontal="center" vertical="center"/>
      <protection/>
    </xf>
    <xf numFmtId="0" fontId="6" fillId="0" borderId="0" xfId="0" applyFont="1" applyAlignment="1">
      <alignment vertical="center"/>
    </xf>
    <xf numFmtId="180" fontId="6" fillId="0" borderId="0" xfId="62" applyNumberFormat="1" applyFont="1" applyFill="1" applyBorder="1" applyAlignment="1" applyProtection="1">
      <alignment horizontal="right"/>
      <protection/>
    </xf>
    <xf numFmtId="0" fontId="6" fillId="0" borderId="21" xfId="0" applyFont="1" applyBorder="1" applyAlignment="1">
      <alignment vertical="center"/>
    </xf>
    <xf numFmtId="0" fontId="6" fillId="0" borderId="0" xfId="0" applyFont="1" applyAlignment="1">
      <alignment horizontal="right"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9" fillId="25" borderId="10" xfId="0" applyFont="1" applyFill="1" applyBorder="1" applyAlignment="1">
      <alignment vertical="center"/>
    </xf>
    <xf numFmtId="179" fontId="0" fillId="25" borderId="10" xfId="0" applyNumberFormat="1" applyFill="1" applyBorder="1" applyAlignment="1">
      <alignment horizontal="left" vertical="center"/>
    </xf>
    <xf numFmtId="0" fontId="10" fillId="25" borderId="10" xfId="0" applyFont="1" applyFill="1" applyBorder="1" applyAlignment="1">
      <alignment vertical="center"/>
    </xf>
    <xf numFmtId="0" fontId="0" fillId="24" borderId="11" xfId="0" applyFill="1" applyBorder="1" applyAlignment="1">
      <alignment horizontal="left" vertical="center"/>
    </xf>
    <xf numFmtId="0" fontId="0" fillId="0" borderId="11" xfId="0" applyFill="1" applyBorder="1" applyAlignment="1">
      <alignment horizontal="left" vertical="center"/>
    </xf>
    <xf numFmtId="176" fontId="1" fillId="0" borderId="17" xfId="61" applyNumberFormat="1" applyBorder="1" applyAlignment="1">
      <alignment horizontal="left" vertical="center"/>
      <protection/>
    </xf>
    <xf numFmtId="0" fontId="1" fillId="0" borderId="12" xfId="61" applyBorder="1" applyAlignment="1">
      <alignment horizontal="left" vertical="center"/>
      <protection/>
    </xf>
    <xf numFmtId="0" fontId="0" fillId="0" borderId="22"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right" vertical="center"/>
    </xf>
    <xf numFmtId="0" fontId="0" fillId="0" borderId="36" xfId="0" applyBorder="1" applyAlignment="1">
      <alignment vertical="center"/>
    </xf>
    <xf numFmtId="0" fontId="0" fillId="0" borderId="37" xfId="0" applyBorder="1" applyAlignment="1">
      <alignment vertical="center"/>
    </xf>
    <xf numFmtId="0" fontId="0" fillId="0" borderId="12"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horizontal="center"/>
    </xf>
    <xf numFmtId="0" fontId="0" fillId="0" borderId="48" xfId="0" applyBorder="1" applyAlignment="1">
      <alignment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textRotation="255"/>
    </xf>
    <xf numFmtId="0" fontId="0" fillId="0" borderId="35" xfId="0" applyBorder="1" applyAlignment="1">
      <alignment vertical="center" textRotation="255"/>
    </xf>
    <xf numFmtId="0" fontId="0" fillId="0" borderId="55" xfId="0" applyBorder="1" applyAlignment="1">
      <alignment vertical="center"/>
    </xf>
    <xf numFmtId="181" fontId="0" fillId="0" borderId="55" xfId="0" applyNumberFormat="1" applyBorder="1" applyAlignment="1">
      <alignment vertical="center"/>
    </xf>
    <xf numFmtId="0" fontId="15" fillId="0" borderId="0" xfId="0" applyFont="1" applyAlignment="1">
      <alignment vertical="top"/>
    </xf>
    <xf numFmtId="0" fontId="1" fillId="0" borderId="0" xfId="61" applyFont="1">
      <alignment vertical="center"/>
      <protection/>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6" fillId="0" borderId="22" xfId="0" applyFont="1" applyBorder="1" applyAlignment="1">
      <alignment horizontal="center" vertical="center"/>
    </xf>
    <xf numFmtId="0" fontId="17" fillId="0" borderId="22"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12" xfId="0" applyFont="1" applyBorder="1" applyAlignment="1">
      <alignment horizontal="center" vertical="center"/>
    </xf>
    <xf numFmtId="0" fontId="2" fillId="0" borderId="0" xfId="65" applyBorder="1" applyAlignment="1">
      <alignment vertical="top"/>
      <protection/>
    </xf>
    <xf numFmtId="0" fontId="2" fillId="0" borderId="59" xfId="65" applyBorder="1" applyAlignment="1">
      <alignment vertical="top"/>
      <protection/>
    </xf>
    <xf numFmtId="0" fontId="2" fillId="0" borderId="60" xfId="65" applyBorder="1" applyAlignment="1">
      <alignment vertical="top"/>
      <protection/>
    </xf>
    <xf numFmtId="0" fontId="2" fillId="0" borderId="61" xfId="65" applyBorder="1" applyAlignment="1">
      <alignment vertical="top"/>
      <protection/>
    </xf>
    <xf numFmtId="0" fontId="2" fillId="0" borderId="62" xfId="65" applyBorder="1" applyAlignment="1">
      <alignment vertical="top"/>
      <protection/>
    </xf>
    <xf numFmtId="0" fontId="2" fillId="0" borderId="63" xfId="65" applyBorder="1" applyAlignment="1">
      <alignment vertical="top"/>
      <protection/>
    </xf>
    <xf numFmtId="0" fontId="2" fillId="0" borderId="64" xfId="65" applyBorder="1" applyAlignment="1">
      <alignment vertical="top"/>
      <protection/>
    </xf>
    <xf numFmtId="0" fontId="2" fillId="0" borderId="65" xfId="65" applyBorder="1" applyAlignment="1">
      <alignment vertical="top"/>
      <protection/>
    </xf>
    <xf numFmtId="0" fontId="2" fillId="0" borderId="66" xfId="65" applyBorder="1" applyAlignment="1">
      <alignment vertical="top"/>
      <protection/>
    </xf>
    <xf numFmtId="0" fontId="0" fillId="0" borderId="59" xfId="0" applyBorder="1" applyAlignment="1">
      <alignment vertical="center"/>
    </xf>
    <xf numFmtId="0" fontId="6" fillId="0" borderId="0" xfId="0" applyFont="1" applyAlignment="1">
      <alignment horizontal="left" vertical="center"/>
    </xf>
    <xf numFmtId="0" fontId="6" fillId="0" borderId="67" xfId="0" applyFont="1" applyBorder="1" applyAlignment="1">
      <alignment horizontal="right" vertical="center"/>
    </xf>
    <xf numFmtId="0" fontId="6" fillId="0" borderId="68" xfId="0" applyFont="1" applyBorder="1" applyAlignment="1">
      <alignment horizontal="right" vertical="center"/>
    </xf>
    <xf numFmtId="0" fontId="6" fillId="0" borderId="69" xfId="0" applyFont="1" applyBorder="1" applyAlignment="1">
      <alignment horizontal="right" vertical="center"/>
    </xf>
    <xf numFmtId="180" fontId="6" fillId="0" borderId="22" xfId="62" applyNumberFormat="1" applyFont="1" applyFill="1" applyBorder="1" applyAlignment="1" applyProtection="1">
      <alignment horizontal="center" vertical="center"/>
      <protection/>
    </xf>
    <xf numFmtId="180" fontId="17" fillId="0" borderId="22" xfId="62" applyNumberFormat="1" applyFont="1" applyFill="1" applyBorder="1" applyAlignment="1" applyProtection="1">
      <alignment horizontal="center" wrapText="1"/>
      <protection/>
    </xf>
    <xf numFmtId="0" fontId="2" fillId="0" borderId="18" xfId="65" applyBorder="1" applyAlignment="1">
      <alignment vertical="top"/>
      <protection/>
    </xf>
    <xf numFmtId="0" fontId="17" fillId="0" borderId="29" xfId="0" applyFont="1" applyBorder="1" applyAlignment="1">
      <alignment horizontal="center" vertical="top" wrapText="1"/>
    </xf>
    <xf numFmtId="0" fontId="17" fillId="0" borderId="27" xfId="0" applyFont="1" applyBorder="1" applyAlignment="1">
      <alignment horizontal="center" vertical="top" wrapText="1"/>
    </xf>
    <xf numFmtId="0" fontId="17" fillId="0" borderId="28" xfId="0" applyFont="1" applyBorder="1" applyAlignment="1">
      <alignment horizontal="center" vertical="top" wrapText="1"/>
    </xf>
    <xf numFmtId="176" fontId="1" fillId="0" borderId="0" xfId="61" applyNumberFormat="1" applyFont="1" applyBorder="1">
      <alignment vertical="center"/>
      <protection/>
    </xf>
    <xf numFmtId="176" fontId="1" fillId="0" borderId="17" xfId="61" applyNumberFormat="1" applyFont="1" applyBorder="1" applyAlignment="1">
      <alignment horizontal="left" vertical="center"/>
      <protection/>
    </xf>
    <xf numFmtId="0" fontId="1" fillId="0" borderId="10" xfId="61" applyBorder="1" applyAlignment="1">
      <alignment horizontal="left" vertical="center"/>
      <protection/>
    </xf>
    <xf numFmtId="0" fontId="2" fillId="0" borderId="10" xfId="65" applyFont="1" applyBorder="1" applyAlignment="1">
      <alignment vertical="top"/>
      <protection/>
    </xf>
    <xf numFmtId="0" fontId="1" fillId="0" borderId="10" xfId="61" applyBorder="1" applyAlignment="1">
      <alignment horizontal="center" vertical="center"/>
      <protection/>
    </xf>
    <xf numFmtId="0" fontId="1" fillId="0" borderId="11" xfId="61" applyBorder="1" applyAlignment="1">
      <alignment horizontal="center" vertical="center"/>
      <protection/>
    </xf>
    <xf numFmtId="0" fontId="16" fillId="0" borderId="57" xfId="0" applyFont="1" applyBorder="1" applyAlignment="1">
      <alignment vertical="center"/>
    </xf>
    <xf numFmtId="0" fontId="16" fillId="0" borderId="58" xfId="0" applyFont="1" applyBorder="1" applyAlignment="1">
      <alignment vertical="center"/>
    </xf>
    <xf numFmtId="0" fontId="16" fillId="0" borderId="56" xfId="0" applyFont="1" applyBorder="1" applyAlignment="1">
      <alignment vertical="center"/>
    </xf>
    <xf numFmtId="1" fontId="2" fillId="24" borderId="13" xfId="65" applyNumberFormat="1" applyFill="1" applyBorder="1" applyAlignment="1">
      <alignment vertical="top"/>
      <protection/>
    </xf>
    <xf numFmtId="1" fontId="2" fillId="0" borderId="14" xfId="65" applyNumberFormat="1" applyFill="1" applyBorder="1" applyAlignment="1">
      <alignment vertical="center"/>
      <protection/>
    </xf>
    <xf numFmtId="1" fontId="2" fillId="0" borderId="20" xfId="65" applyNumberFormat="1" applyFill="1" applyBorder="1" applyAlignment="1">
      <alignment vertical="top"/>
      <protection/>
    </xf>
    <xf numFmtId="0" fontId="2" fillId="0" borderId="16" xfId="65" applyFill="1" applyBorder="1" applyAlignment="1">
      <alignment vertical="top"/>
      <protection/>
    </xf>
    <xf numFmtId="0" fontId="6" fillId="0" borderId="0" xfId="0" applyFont="1" applyBorder="1" applyAlignment="1">
      <alignment horizontal="center" vertical="top"/>
    </xf>
    <xf numFmtId="0" fontId="16" fillId="0" borderId="0" xfId="0" applyFont="1" applyBorder="1" applyAlignment="1">
      <alignment vertical="center"/>
    </xf>
    <xf numFmtId="0" fontId="17" fillId="0" borderId="0" xfId="0" applyFont="1" applyBorder="1" applyAlignment="1">
      <alignment horizontal="center" vertical="top" wrapText="1"/>
    </xf>
    <xf numFmtId="1" fontId="2" fillId="24" borderId="0" xfId="65" applyNumberFormat="1" applyFill="1" applyBorder="1" applyAlignment="1">
      <alignment vertical="top"/>
      <protection/>
    </xf>
    <xf numFmtId="0" fontId="2" fillId="0" borderId="17" xfId="65" applyBorder="1" applyAlignment="1">
      <alignment vertical="top"/>
      <protection/>
    </xf>
    <xf numFmtId="0" fontId="0" fillId="0" borderId="20" xfId="0" applyFont="1" applyFill="1" applyBorder="1" applyAlignment="1">
      <alignment vertical="center"/>
    </xf>
    <xf numFmtId="0" fontId="0" fillId="25" borderId="20" xfId="0" applyFill="1" applyBorder="1" applyAlignment="1">
      <alignment horizontal="right" vertical="center"/>
    </xf>
    <xf numFmtId="0" fontId="0" fillId="0" borderId="12" xfId="0" applyBorder="1" applyAlignment="1">
      <alignment horizontal="left" vertical="center"/>
    </xf>
    <xf numFmtId="0" fontId="1" fillId="0" borderId="11" xfId="61" applyFont="1" applyBorder="1" applyAlignment="1">
      <alignment horizontal="center" vertical="center"/>
      <protection/>
    </xf>
    <xf numFmtId="176" fontId="1" fillId="0" borderId="14" xfId="61" applyNumberFormat="1" applyFont="1" applyBorder="1">
      <alignment vertical="center"/>
      <protection/>
    </xf>
    <xf numFmtId="176" fontId="1" fillId="0" borderId="16" xfId="61" applyNumberFormat="1" applyFont="1" applyBorder="1" applyAlignment="1">
      <alignment horizontal="right" vertical="center"/>
      <protection/>
    </xf>
    <xf numFmtId="2" fontId="0" fillId="0" borderId="32" xfId="0" applyNumberFormat="1" applyBorder="1" applyAlignment="1">
      <alignment vertical="center"/>
    </xf>
    <xf numFmtId="2" fontId="0" fillId="0" borderId="50" xfId="0" applyNumberFormat="1" applyBorder="1" applyAlignment="1">
      <alignment vertical="center"/>
    </xf>
    <xf numFmtId="180" fontId="0" fillId="0" borderId="0" xfId="0" applyNumberFormat="1" applyAlignment="1">
      <alignment vertical="center"/>
    </xf>
    <xf numFmtId="180" fontId="0" fillId="0" borderId="25" xfId="0" applyNumberFormat="1" applyBorder="1" applyAlignment="1">
      <alignment vertical="center"/>
    </xf>
    <xf numFmtId="180" fontId="0" fillId="0" borderId="22" xfId="0" applyNumberFormat="1" applyBorder="1" applyAlignment="1">
      <alignment vertical="center"/>
    </xf>
    <xf numFmtId="180" fontId="0" fillId="0" borderId="31" xfId="0" applyNumberFormat="1" applyBorder="1" applyAlignment="1">
      <alignment vertical="center"/>
    </xf>
    <xf numFmtId="180" fontId="0" fillId="0" borderId="32" xfId="0" applyNumberFormat="1" applyBorder="1" applyAlignment="1">
      <alignment vertical="center"/>
    </xf>
    <xf numFmtId="180" fontId="0" fillId="0" borderId="37" xfId="0" applyNumberFormat="1" applyBorder="1" applyAlignment="1">
      <alignment vertical="center"/>
    </xf>
    <xf numFmtId="180" fontId="0" fillId="0" borderId="12" xfId="0" applyNumberFormat="1" applyBorder="1" applyAlignment="1">
      <alignment vertical="center"/>
    </xf>
    <xf numFmtId="180" fontId="0" fillId="0" borderId="34" xfId="0" applyNumberFormat="1" applyBorder="1" applyAlignment="1">
      <alignment vertical="center"/>
    </xf>
    <xf numFmtId="0" fontId="0" fillId="0" borderId="11" xfId="0" applyFont="1" applyFill="1" applyBorder="1" applyAlignment="1">
      <alignment vertical="center"/>
    </xf>
    <xf numFmtId="0" fontId="0" fillId="0" borderId="13" xfId="0" applyBorder="1" applyAlignment="1">
      <alignment vertical="top" wrapText="1"/>
    </xf>
    <xf numFmtId="0" fontId="0" fillId="25" borderId="19" xfId="0" applyFill="1" applyBorder="1" applyAlignment="1">
      <alignment vertical="center"/>
    </xf>
    <xf numFmtId="0" fontId="0" fillId="0" borderId="0" xfId="0" applyFont="1" applyFill="1" applyBorder="1" applyAlignment="1">
      <alignment vertical="center"/>
    </xf>
    <xf numFmtId="0" fontId="0" fillId="25" borderId="0" xfId="0" applyFill="1" applyBorder="1" applyAlignment="1">
      <alignment horizontal="right" vertical="center"/>
    </xf>
    <xf numFmtId="0" fontId="0" fillId="0" borderId="0" xfId="0" applyBorder="1" applyAlignment="1">
      <alignment horizontal="left" vertical="center"/>
    </xf>
    <xf numFmtId="0" fontId="22" fillId="25" borderId="10" xfId="0" applyFont="1" applyFill="1" applyBorder="1" applyAlignment="1">
      <alignment vertical="center"/>
    </xf>
    <xf numFmtId="0" fontId="0" fillId="25" borderId="11" xfId="0" applyFill="1" applyBorder="1" applyAlignment="1">
      <alignment horizontal="right" vertical="center"/>
    </xf>
    <xf numFmtId="0" fontId="18" fillId="0" borderId="14" xfId="61" applyFont="1" applyBorder="1" applyAlignment="1">
      <alignment vertical="center" wrapText="1"/>
      <protection/>
    </xf>
    <xf numFmtId="0" fontId="25" fillId="0" borderId="0" xfId="0" applyFont="1" applyFill="1" applyAlignment="1">
      <alignment vertical="center"/>
    </xf>
    <xf numFmtId="0" fontId="6" fillId="0" borderId="0" xfId="0" applyFont="1" applyFill="1" applyAlignment="1">
      <alignment vertical="center"/>
    </xf>
    <xf numFmtId="0" fontId="0" fillId="6" borderId="0" xfId="0" applyFill="1" applyAlignment="1">
      <alignment horizontal="center" vertical="center"/>
    </xf>
    <xf numFmtId="176" fontId="1" fillId="0" borderId="20" xfId="61" applyNumberFormat="1" applyBorder="1" applyAlignment="1">
      <alignment horizontal="center" vertical="center"/>
      <protection/>
    </xf>
    <xf numFmtId="0" fontId="27" fillId="0" borderId="0" xfId="63" applyFont="1">
      <alignment vertical="center"/>
      <protection/>
    </xf>
    <xf numFmtId="0" fontId="27" fillId="0" borderId="0" xfId="63" applyFont="1" applyAlignment="1">
      <alignment horizontal="right" vertical="center"/>
      <protection/>
    </xf>
    <xf numFmtId="0" fontId="26" fillId="0" borderId="0" xfId="63">
      <alignment vertical="center"/>
      <protection/>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23" xfId="0" applyBorder="1" applyAlignment="1">
      <alignment horizontal="center" vertical="top"/>
    </xf>
    <xf numFmtId="0" fontId="0" fillId="0" borderId="73"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23" xfId="0" applyBorder="1" applyAlignment="1">
      <alignment vertical="center"/>
    </xf>
    <xf numFmtId="0" fontId="0" fillId="0" borderId="55"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Fill="1" applyBorder="1" applyAlignment="1">
      <alignment horizontal="center" vertical="center"/>
    </xf>
    <xf numFmtId="0" fontId="0" fillId="0" borderId="77" xfId="0" applyFill="1" applyBorder="1" applyAlignment="1">
      <alignment vertical="center"/>
    </xf>
    <xf numFmtId="0" fontId="0" fillId="0" borderId="78" xfId="0" applyFill="1" applyBorder="1" applyAlignment="1">
      <alignment horizontal="center" vertical="center"/>
    </xf>
    <xf numFmtId="0" fontId="0" fillId="0" borderId="26"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vertical="center"/>
    </xf>
    <xf numFmtId="0" fontId="0" fillId="0" borderId="15" xfId="0" applyFill="1" applyBorder="1" applyAlignment="1">
      <alignment horizontal="center" vertical="center"/>
    </xf>
    <xf numFmtId="0" fontId="0" fillId="0" borderId="25"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vertical="center"/>
    </xf>
    <xf numFmtId="0" fontId="0" fillId="0" borderId="67" xfId="0" applyFill="1" applyBorder="1" applyAlignment="1">
      <alignment horizontal="center" vertical="center"/>
    </xf>
    <xf numFmtId="0" fontId="0" fillId="0" borderId="29"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26" fillId="0" borderId="22" xfId="63" applyBorder="1" applyAlignment="1">
      <alignment horizontal="center" vertical="center"/>
      <protection/>
    </xf>
    <xf numFmtId="0" fontId="26" fillId="0" borderId="22" xfId="63" applyBorder="1">
      <alignment vertical="center"/>
      <protection/>
    </xf>
    <xf numFmtId="0" fontId="29" fillId="0" borderId="22" xfId="63" applyFont="1" applyBorder="1" applyAlignment="1">
      <alignment horizontal="center" vertical="center"/>
      <protection/>
    </xf>
    <xf numFmtId="0" fontId="26" fillId="0" borderId="0" xfId="0" applyFont="1" applyAlignment="1">
      <alignment horizontal="left" vertical="center" indent="2"/>
    </xf>
    <xf numFmtId="0" fontId="26" fillId="0" borderId="0" xfId="63" applyBorder="1">
      <alignment vertical="center"/>
      <protection/>
    </xf>
    <xf numFmtId="0" fontId="0" fillId="25" borderId="20" xfId="0" applyFill="1" applyBorder="1" applyAlignment="1">
      <alignment horizontal="lef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91" xfId="0" applyBorder="1" applyAlignment="1">
      <alignment vertical="center"/>
    </xf>
    <xf numFmtId="0" fontId="0" fillId="0" borderId="92" xfId="0" applyBorder="1" applyAlignment="1">
      <alignment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vertical="center"/>
    </xf>
    <xf numFmtId="0" fontId="0" fillId="0" borderId="19" xfId="0" applyBorder="1" applyAlignment="1">
      <alignment vertical="center"/>
    </xf>
    <xf numFmtId="0" fontId="0" fillId="25" borderId="16" xfId="0" applyFont="1" applyFill="1" applyBorder="1" applyAlignment="1">
      <alignment vertical="center"/>
    </xf>
    <xf numFmtId="0" fontId="0" fillId="25" borderId="15" xfId="0" applyFill="1" applyBorder="1" applyAlignment="1">
      <alignment vertical="center"/>
    </xf>
    <xf numFmtId="0" fontId="0" fillId="25" borderId="13" xfId="0" applyFont="1" applyFill="1" applyBorder="1" applyAlignment="1">
      <alignment vertical="center"/>
    </xf>
    <xf numFmtId="0" fontId="0" fillId="25" borderId="18" xfId="0" applyFont="1" applyFill="1" applyBorder="1" applyAlignment="1">
      <alignment vertical="center"/>
    </xf>
    <xf numFmtId="0" fontId="0" fillId="24" borderId="20" xfId="0" applyFont="1" applyFill="1" applyBorder="1" applyAlignment="1">
      <alignment horizontal="center" vertical="center"/>
    </xf>
    <xf numFmtId="0" fontId="0" fillId="0" borderId="20" xfId="0" applyBorder="1" applyAlignment="1">
      <alignment vertical="center"/>
    </xf>
    <xf numFmtId="0" fontId="0" fillId="0" borderId="16" xfId="0" applyBorder="1" applyAlignment="1">
      <alignment vertical="center"/>
    </xf>
    <xf numFmtId="0" fontId="0" fillId="0" borderId="15" xfId="0" applyBorder="1" applyAlignment="1" quotePrefix="1">
      <alignment vertical="center"/>
    </xf>
    <xf numFmtId="0" fontId="0" fillId="0" borderId="20" xfId="0" applyBorder="1" applyAlignment="1">
      <alignment vertical="center"/>
    </xf>
    <xf numFmtId="0" fontId="0" fillId="0" borderId="16" xfId="0" applyBorder="1" applyAlignment="1">
      <alignment horizontal="center" vertical="center"/>
    </xf>
    <xf numFmtId="0" fontId="0" fillId="25" borderId="20" xfId="0" applyFill="1" applyBorder="1" applyAlignment="1">
      <alignment vertical="center"/>
    </xf>
    <xf numFmtId="0" fontId="0" fillId="25" borderId="13" xfId="0" applyFill="1" applyBorder="1" applyAlignment="1">
      <alignment vertical="center"/>
    </xf>
    <xf numFmtId="0" fontId="0" fillId="25" borderId="18" xfId="0" applyFill="1" applyBorder="1" applyAlignment="1">
      <alignment horizontal="right" vertical="center"/>
    </xf>
    <xf numFmtId="0" fontId="0" fillId="25" borderId="16" xfId="0" applyFill="1" applyBorder="1" applyAlignment="1">
      <alignment horizontal="right" vertical="center"/>
    </xf>
    <xf numFmtId="176" fontId="1" fillId="0" borderId="19" xfId="61" applyNumberFormat="1" applyFont="1" applyBorder="1">
      <alignment vertical="center"/>
      <protection/>
    </xf>
    <xf numFmtId="176" fontId="1" fillId="0" borderId="17" xfId="61" applyNumberFormat="1" applyFont="1" applyBorder="1" applyAlignment="1">
      <alignment horizontal="right" vertical="center"/>
      <protection/>
    </xf>
    <xf numFmtId="178" fontId="1" fillId="0" borderId="21" xfId="61" applyNumberFormat="1" applyBorder="1">
      <alignment vertical="center"/>
      <protection/>
    </xf>
    <xf numFmtId="0" fontId="34" fillId="0" borderId="14" xfId="61" applyFont="1" applyBorder="1">
      <alignment vertical="center"/>
      <protection/>
    </xf>
    <xf numFmtId="0" fontId="34" fillId="0" borderId="19" xfId="61" applyFont="1" applyBorder="1">
      <alignment vertical="center"/>
      <protection/>
    </xf>
    <xf numFmtId="0" fontId="34" fillId="0" borderId="19" xfId="61" applyFont="1" applyBorder="1">
      <alignment vertical="center"/>
      <protection/>
    </xf>
    <xf numFmtId="0" fontId="34" fillId="0" borderId="15" xfId="61" applyFont="1" applyBorder="1">
      <alignment vertical="center"/>
      <protection/>
    </xf>
    <xf numFmtId="0" fontId="34" fillId="0" borderId="23" xfId="61" applyFont="1" applyBorder="1" applyAlignment="1">
      <alignment horizontal="center" vertical="center"/>
      <protection/>
    </xf>
    <xf numFmtId="0" fontId="34" fillId="0" borderId="0" xfId="61" applyFont="1">
      <alignment vertical="center"/>
      <protection/>
    </xf>
    <xf numFmtId="0" fontId="0" fillId="0" borderId="93" xfId="0" applyFill="1" applyBorder="1" applyAlignment="1">
      <alignment horizontal="center" vertical="center"/>
    </xf>
    <xf numFmtId="0" fontId="0" fillId="0" borderId="22" xfId="0" applyFill="1" applyBorder="1" applyAlignment="1">
      <alignment vertical="center"/>
    </xf>
    <xf numFmtId="0" fontId="0" fillId="0" borderId="0" xfId="0" applyAlignment="1">
      <alignment horizontal="left" vertical="center"/>
    </xf>
    <xf numFmtId="176" fontId="0" fillId="0" borderId="0" xfId="0" applyNumberFormat="1" applyAlignment="1">
      <alignment vertical="center"/>
    </xf>
    <xf numFmtId="0" fontId="0" fillId="0" borderId="24" xfId="0" applyBorder="1" applyAlignment="1">
      <alignment vertical="center"/>
    </xf>
    <xf numFmtId="0" fontId="0" fillId="0" borderId="94" xfId="0" applyBorder="1" applyAlignment="1">
      <alignment horizontal="center" vertical="center"/>
    </xf>
    <xf numFmtId="179" fontId="0" fillId="24" borderId="10" xfId="0" applyNumberFormat="1" applyFill="1" applyBorder="1" applyAlignment="1">
      <alignment vertical="center"/>
    </xf>
    <xf numFmtId="0" fontId="0" fillId="24" borderId="14" xfId="0" applyFill="1" applyBorder="1" applyAlignment="1">
      <alignment horizontal="center" vertical="center"/>
    </xf>
    <xf numFmtId="176" fontId="0" fillId="0" borderId="22" xfId="0" applyNumberFormat="1" applyBorder="1" applyAlignment="1">
      <alignment horizontal="center" vertical="center"/>
    </xf>
    <xf numFmtId="176" fontId="0" fillId="0" borderId="92" xfId="0" applyNumberFormat="1" applyBorder="1" applyAlignment="1">
      <alignment horizontal="center" vertical="center"/>
    </xf>
    <xf numFmtId="178" fontId="6" fillId="0" borderId="26" xfId="0" applyNumberFormat="1" applyFont="1" applyBorder="1" applyAlignment="1">
      <alignment horizontal="center" vertical="center"/>
    </xf>
    <xf numFmtId="178" fontId="6" fillId="0" borderId="27" xfId="0" applyNumberFormat="1" applyFont="1" applyBorder="1" applyAlignment="1">
      <alignment horizontal="center" vertical="center"/>
    </xf>
    <xf numFmtId="178" fontId="6" fillId="0" borderId="28" xfId="0" applyNumberFormat="1" applyFont="1" applyBorder="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22" xfId="0" applyBorder="1" applyAlignment="1">
      <alignment horizontal="center" vertical="center" wrapText="1"/>
    </xf>
    <xf numFmtId="178" fontId="0" fillId="0" borderId="0" xfId="0" applyNumberFormat="1" applyAlignment="1">
      <alignment vertical="center"/>
    </xf>
    <xf numFmtId="178" fontId="26" fillId="0" borderId="22" xfId="63" applyNumberFormat="1" applyBorder="1">
      <alignment vertical="center"/>
      <protection/>
    </xf>
    <xf numFmtId="178" fontId="0" fillId="0" borderId="22" xfId="0" applyNumberFormat="1" applyBorder="1" applyAlignment="1">
      <alignment horizontal="center" vertical="center"/>
    </xf>
    <xf numFmtId="176" fontId="26" fillId="0" borderId="22" xfId="63" applyNumberFormat="1" applyBorder="1">
      <alignment vertical="center"/>
      <protection/>
    </xf>
    <xf numFmtId="176" fontId="0" fillId="0" borderId="52" xfId="0" applyNumberFormat="1" applyBorder="1" applyAlignment="1">
      <alignment vertical="center"/>
    </xf>
    <xf numFmtId="176" fontId="0" fillId="0" borderId="22" xfId="0" applyNumberFormat="1" applyBorder="1" applyAlignment="1">
      <alignment vertical="center"/>
    </xf>
    <xf numFmtId="182" fontId="0" fillId="0" borderId="53" xfId="0" applyNumberFormat="1" applyBorder="1" applyAlignment="1">
      <alignment vertical="center"/>
    </xf>
    <xf numFmtId="176" fontId="0" fillId="0" borderId="40" xfId="0" applyNumberFormat="1" applyBorder="1" applyAlignment="1">
      <alignment vertical="center"/>
    </xf>
    <xf numFmtId="188" fontId="0" fillId="0" borderId="0" xfId="0" applyNumberFormat="1" applyAlignment="1">
      <alignment horizontal="left" vertical="center"/>
    </xf>
    <xf numFmtId="0" fontId="0" fillId="0" borderId="0" xfId="0" applyAlignment="1">
      <alignment horizontal="left"/>
    </xf>
    <xf numFmtId="0" fontId="0" fillId="0" borderId="0" xfId="0" applyAlignment="1">
      <alignment/>
    </xf>
    <xf numFmtId="177" fontId="0" fillId="0" borderId="0" xfId="0" applyNumberFormat="1" applyAlignment="1">
      <alignment/>
    </xf>
    <xf numFmtId="0" fontId="0" fillId="0" borderId="0" xfId="0" applyAlignment="1">
      <alignment horizontal="center"/>
    </xf>
    <xf numFmtId="2" fontId="0" fillId="0" borderId="0" xfId="0" applyNumberFormat="1" applyAlignment="1">
      <alignment/>
    </xf>
    <xf numFmtId="0" fontId="0" fillId="0" borderId="0" xfId="0" applyAlignment="1" quotePrefix="1">
      <alignment horizontal="left"/>
    </xf>
    <xf numFmtId="0" fontId="0" fillId="0" borderId="0" xfId="0" applyFill="1" applyBorder="1" applyAlignment="1">
      <alignment horizontal="left" vertical="center"/>
    </xf>
    <xf numFmtId="199" fontId="0" fillId="0" borderId="0" xfId="0" applyNumberFormat="1" applyAlignment="1">
      <alignment vertical="center"/>
    </xf>
    <xf numFmtId="2" fontId="0" fillId="0" borderId="0" xfId="0" applyNumberFormat="1" applyAlignment="1">
      <alignment vertical="center"/>
    </xf>
    <xf numFmtId="203" fontId="0" fillId="0" borderId="0" xfId="0" applyNumberFormat="1" applyAlignment="1">
      <alignment horizontal="right" vertical="center"/>
    </xf>
    <xf numFmtId="187" fontId="0" fillId="0" borderId="0" xfId="0" applyNumberFormat="1" applyAlignment="1">
      <alignment horizontal="left" vertical="center"/>
    </xf>
    <xf numFmtId="204" fontId="0" fillId="0" borderId="0" xfId="0" applyNumberFormat="1" applyAlignment="1">
      <alignment vertical="center"/>
    </xf>
    <xf numFmtId="205" fontId="0" fillId="0" borderId="0" xfId="0" applyNumberFormat="1" applyAlignment="1">
      <alignment horizontal="left" vertical="center"/>
    </xf>
    <xf numFmtId="2" fontId="0" fillId="0" borderId="48" xfId="0" applyNumberFormat="1" applyBorder="1" applyAlignment="1">
      <alignment vertical="center"/>
    </xf>
    <xf numFmtId="176" fontId="0" fillId="0" borderId="18" xfId="0" applyNumberFormat="1" applyBorder="1" applyAlignment="1">
      <alignment vertical="center"/>
    </xf>
    <xf numFmtId="176" fontId="0" fillId="0" borderId="25" xfId="0" applyNumberFormat="1" applyBorder="1" applyAlignment="1">
      <alignment vertical="center"/>
    </xf>
    <xf numFmtId="176" fontId="0" fillId="0" borderId="12" xfId="0" applyNumberFormat="1" applyBorder="1" applyAlignment="1">
      <alignment vertical="center"/>
    </xf>
    <xf numFmtId="176" fontId="0" fillId="0" borderId="53" xfId="0" applyNumberFormat="1" applyBorder="1" applyAlignment="1">
      <alignment vertical="center"/>
    </xf>
    <xf numFmtId="182" fontId="0" fillId="0" borderId="95" xfId="0" applyNumberFormat="1" applyBorder="1" applyAlignment="1">
      <alignment vertical="center"/>
    </xf>
    <xf numFmtId="184" fontId="0" fillId="0" borderId="96" xfId="0" applyNumberFormat="1" applyBorder="1" applyAlignment="1">
      <alignment vertical="center"/>
    </xf>
    <xf numFmtId="184" fontId="0" fillId="0" borderId="97" xfId="0" applyNumberFormat="1" applyBorder="1" applyAlignment="1">
      <alignment vertical="center"/>
    </xf>
    <xf numFmtId="2" fontId="0" fillId="0" borderId="12" xfId="0" applyNumberFormat="1" applyBorder="1" applyAlignment="1">
      <alignment vertical="center"/>
    </xf>
    <xf numFmtId="2" fontId="0" fillId="0" borderId="22" xfId="0" applyNumberFormat="1" applyBorder="1" applyAlignment="1">
      <alignment vertical="center"/>
    </xf>
    <xf numFmtId="1" fontId="0" fillId="0" borderId="98" xfId="0" applyNumberFormat="1" applyBorder="1" applyAlignment="1">
      <alignment vertical="center"/>
    </xf>
    <xf numFmtId="2" fontId="0" fillId="0" borderId="97" xfId="0" applyNumberFormat="1" applyBorder="1" applyAlignment="1">
      <alignment vertical="center"/>
    </xf>
    <xf numFmtId="182" fontId="0" fillId="0" borderId="52" xfId="0" applyNumberFormat="1" applyBorder="1" applyAlignment="1">
      <alignment vertical="center"/>
    </xf>
    <xf numFmtId="184" fontId="0" fillId="0" borderId="38" xfId="0" applyNumberFormat="1" applyBorder="1" applyAlignment="1">
      <alignment vertical="center"/>
    </xf>
    <xf numFmtId="176" fontId="0" fillId="0" borderId="31" xfId="0" applyNumberFormat="1" applyBorder="1" applyAlignment="1">
      <alignment vertical="center"/>
    </xf>
    <xf numFmtId="176" fontId="0" fillId="0" borderId="42" xfId="0" applyNumberFormat="1" applyBorder="1" applyAlignment="1">
      <alignment vertical="center"/>
    </xf>
    <xf numFmtId="176" fontId="0" fillId="0" borderId="50" xfId="0" applyNumberFormat="1" applyBorder="1" applyAlignment="1">
      <alignment vertical="center"/>
    </xf>
    <xf numFmtId="176" fontId="0" fillId="0" borderId="32" xfId="0" applyNumberFormat="1" applyBorder="1" applyAlignment="1">
      <alignment vertical="center"/>
    </xf>
    <xf numFmtId="176" fontId="0" fillId="0" borderId="53" xfId="0" applyNumberFormat="1" applyBorder="1" applyAlignment="1">
      <alignment horizontal="right" vertical="center"/>
    </xf>
    <xf numFmtId="176" fontId="0" fillId="0" borderId="22" xfId="0" applyNumberFormat="1" applyBorder="1" applyAlignment="1">
      <alignment horizontal="right" vertical="center"/>
    </xf>
    <xf numFmtId="176" fontId="0" fillId="0" borderId="37" xfId="0" applyNumberFormat="1" applyBorder="1" applyAlignment="1">
      <alignment vertical="center"/>
    </xf>
    <xf numFmtId="2" fontId="0" fillId="0" borderId="39" xfId="0" applyNumberFormat="1" applyBorder="1" applyAlignment="1">
      <alignment vertical="center"/>
    </xf>
    <xf numFmtId="2" fontId="0" fillId="0" borderId="31" xfId="0" applyNumberFormat="1" applyBorder="1" applyAlignment="1">
      <alignment vertical="center"/>
    </xf>
    <xf numFmtId="2" fontId="0" fillId="0" borderId="99" xfId="0" applyNumberFormat="1" applyBorder="1" applyAlignment="1">
      <alignment vertical="center"/>
    </xf>
    <xf numFmtId="180" fontId="0" fillId="0" borderId="48" xfId="0" applyNumberFormat="1" applyBorder="1" applyAlignment="1">
      <alignment vertical="center"/>
    </xf>
    <xf numFmtId="176" fontId="0" fillId="0" borderId="0" xfId="0" applyNumberFormat="1" applyFont="1" applyAlignment="1">
      <alignment vertical="center"/>
    </xf>
    <xf numFmtId="182" fontId="0" fillId="0" borderId="95" xfId="0" applyNumberFormat="1" applyBorder="1" applyAlignment="1">
      <alignment vertical="center"/>
    </xf>
    <xf numFmtId="0" fontId="0" fillId="0" borderId="0" xfId="0" applyBorder="1" applyAlignment="1">
      <alignment vertical="center"/>
    </xf>
    <xf numFmtId="216" fontId="0" fillId="0" borderId="22" xfId="0" applyNumberFormat="1" applyBorder="1" applyAlignment="1">
      <alignment horizontal="left" vertical="center"/>
    </xf>
    <xf numFmtId="219" fontId="0" fillId="0" borderId="22" xfId="0" applyNumberFormat="1" applyBorder="1" applyAlignment="1">
      <alignment horizontal="left" vertical="center"/>
    </xf>
    <xf numFmtId="224" fontId="0" fillId="0" borderId="22" xfId="0" applyNumberFormat="1" applyBorder="1" applyAlignment="1">
      <alignment horizontal="left" vertical="center"/>
    </xf>
    <xf numFmtId="1" fontId="6" fillId="0" borderId="21" xfId="0" applyNumberFormat="1" applyFont="1" applyBorder="1" applyAlignment="1">
      <alignment vertical="center"/>
    </xf>
    <xf numFmtId="176" fontId="0" fillId="0" borderId="0" xfId="0" applyNumberFormat="1" applyBorder="1" applyAlignment="1">
      <alignment horizontal="center" vertical="center"/>
    </xf>
    <xf numFmtId="226" fontId="0" fillId="0" borderId="22" xfId="0" applyNumberFormat="1" applyBorder="1" applyAlignment="1">
      <alignment horizontal="left" vertical="center"/>
    </xf>
    <xf numFmtId="0" fontId="37" fillId="25" borderId="0" xfId="0" applyFont="1" applyFill="1" applyBorder="1" applyAlignment="1">
      <alignment horizontal="left" vertical="center"/>
    </xf>
    <xf numFmtId="0" fontId="37" fillId="25" borderId="0" xfId="0" applyFont="1" applyFill="1" applyBorder="1" applyAlignment="1">
      <alignment vertical="center"/>
    </xf>
    <xf numFmtId="183" fontId="37" fillId="25" borderId="0" xfId="0" applyNumberFormat="1" applyFont="1" applyFill="1" applyBorder="1" applyAlignment="1">
      <alignment vertical="center"/>
    </xf>
    <xf numFmtId="176" fontId="0" fillId="0" borderId="97" xfId="0" applyNumberFormat="1" applyBorder="1" applyAlignment="1">
      <alignment vertical="center"/>
    </xf>
    <xf numFmtId="176" fontId="0" fillId="24" borderId="22" xfId="0" applyNumberFormat="1" applyFill="1" applyBorder="1" applyAlignment="1">
      <alignment horizontal="center" vertical="center"/>
    </xf>
    <xf numFmtId="0" fontId="0" fillId="25" borderId="22" xfId="0" applyFill="1" applyBorder="1" applyAlignment="1">
      <alignment horizontal="center" vertical="center"/>
    </xf>
    <xf numFmtId="176" fontId="0" fillId="24" borderId="91" xfId="0" applyNumberFormat="1" applyFill="1" applyBorder="1" applyAlignment="1">
      <alignment horizontal="center" vertical="center"/>
    </xf>
    <xf numFmtId="182" fontId="0" fillId="25" borderId="95" xfId="0" applyNumberFormat="1" applyFill="1" applyBorder="1" applyAlignment="1">
      <alignment vertical="center"/>
    </xf>
    <xf numFmtId="182" fontId="0" fillId="25" borderId="53" xfId="0" applyNumberFormat="1" applyFill="1" applyBorder="1" applyAlignment="1">
      <alignment vertical="center"/>
    </xf>
    <xf numFmtId="0" fontId="0" fillId="25" borderId="53" xfId="0" applyFill="1" applyBorder="1" applyAlignment="1">
      <alignment vertical="center"/>
    </xf>
    <xf numFmtId="0" fontId="0" fillId="25" borderId="98" xfId="0" applyFill="1" applyBorder="1" applyAlignment="1">
      <alignment vertical="center"/>
    </xf>
    <xf numFmtId="176" fontId="1" fillId="6" borderId="14" xfId="61" applyNumberFormat="1" applyFont="1" applyFill="1" applyBorder="1">
      <alignment vertical="center"/>
      <protection/>
    </xf>
    <xf numFmtId="176" fontId="1" fillId="6" borderId="19" xfId="61" applyNumberFormat="1" applyFont="1" applyFill="1" applyBorder="1">
      <alignment vertical="center"/>
      <protection/>
    </xf>
    <xf numFmtId="176" fontId="1" fillId="6" borderId="19" xfId="61" applyNumberFormat="1" applyFill="1" applyBorder="1">
      <alignment vertical="center"/>
      <protection/>
    </xf>
    <xf numFmtId="176" fontId="1" fillId="6" borderId="15" xfId="61" applyNumberFormat="1" applyFill="1" applyBorder="1">
      <alignment vertical="center"/>
      <protection/>
    </xf>
    <xf numFmtId="176" fontId="1" fillId="6" borderId="14" xfId="61" applyNumberFormat="1" applyFill="1" applyBorder="1">
      <alignment vertical="center"/>
      <protection/>
    </xf>
    <xf numFmtId="182" fontId="0" fillId="6" borderId="95" xfId="0" applyNumberFormat="1" applyFill="1" applyBorder="1" applyAlignment="1">
      <alignment vertical="center"/>
    </xf>
    <xf numFmtId="182" fontId="0" fillId="6" borderId="53" xfId="0" applyNumberFormat="1" applyFill="1" applyBorder="1" applyAlignment="1">
      <alignment vertical="center"/>
    </xf>
    <xf numFmtId="0" fontId="0" fillId="6" borderId="73" xfId="0" applyFill="1" applyBorder="1" applyAlignment="1">
      <alignment vertical="center"/>
    </xf>
    <xf numFmtId="0" fontId="0" fillId="6" borderId="71" xfId="0" applyFill="1" applyBorder="1" applyAlignment="1">
      <alignment vertical="center"/>
    </xf>
    <xf numFmtId="0" fontId="0" fillId="6" borderId="72" xfId="0" applyFill="1" applyBorder="1" applyAlignment="1">
      <alignment vertical="center"/>
    </xf>
    <xf numFmtId="0" fontId="0" fillId="6" borderId="88" xfId="0" applyFill="1" applyBorder="1" applyAlignment="1">
      <alignment vertical="center"/>
    </xf>
    <xf numFmtId="0" fontId="0" fillId="25" borderId="73" xfId="0" applyFill="1" applyBorder="1" applyAlignment="1">
      <alignment vertical="center"/>
    </xf>
    <xf numFmtId="0" fontId="0" fillId="25" borderId="71" xfId="0" applyFill="1" applyBorder="1" applyAlignment="1">
      <alignment vertical="center"/>
    </xf>
    <xf numFmtId="0" fontId="0" fillId="25" borderId="72" xfId="0" applyFill="1" applyBorder="1" applyAlignment="1">
      <alignment vertical="center"/>
    </xf>
    <xf numFmtId="0" fontId="0" fillId="25" borderId="84" xfId="0" applyFill="1" applyBorder="1" applyAlignment="1">
      <alignment vertical="center"/>
    </xf>
    <xf numFmtId="0" fontId="0" fillId="25" borderId="86" xfId="0" applyFill="1" applyBorder="1" applyAlignment="1">
      <alignment vertical="center"/>
    </xf>
    <xf numFmtId="176" fontId="0" fillId="6" borderId="15" xfId="0" applyNumberFormat="1" applyFill="1" applyBorder="1" applyAlignment="1">
      <alignment vertical="center"/>
    </xf>
    <xf numFmtId="176" fontId="1" fillId="25" borderId="19" xfId="61" applyNumberFormat="1" applyFill="1" applyBorder="1">
      <alignment vertical="center"/>
      <protection/>
    </xf>
    <xf numFmtId="0" fontId="0" fillId="24" borderId="11" xfId="0" applyFill="1" applyBorder="1" applyAlignment="1">
      <alignment horizontal="center" vertical="center"/>
    </xf>
    <xf numFmtId="0" fontId="0" fillId="0" borderId="10" xfId="0" applyFill="1" applyBorder="1" applyAlignment="1">
      <alignment vertical="center"/>
    </xf>
    <xf numFmtId="0" fontId="0" fillId="0" borderId="11" xfId="0" applyFont="1" applyFill="1" applyBorder="1" applyAlignment="1">
      <alignment vertical="center"/>
    </xf>
    <xf numFmtId="0" fontId="0" fillId="0" borderId="14" xfId="0" applyBorder="1" applyAlignment="1">
      <alignment horizontal="left" vertical="top"/>
    </xf>
    <xf numFmtId="0" fontId="0" fillId="0" borderId="16" xfId="0" applyBorder="1" applyAlignment="1">
      <alignment horizontal="left" vertical="top"/>
    </xf>
    <xf numFmtId="0" fontId="0" fillId="0" borderId="19" xfId="0" applyBorder="1" applyAlignment="1">
      <alignment horizontal="left" vertical="top"/>
    </xf>
    <xf numFmtId="0" fontId="0" fillId="0" borderId="17" xfId="0" applyBorder="1" applyAlignment="1">
      <alignment horizontal="left" vertical="top"/>
    </xf>
    <xf numFmtId="0" fontId="0" fillId="25" borderId="100" xfId="0" applyFont="1" applyFill="1" applyBorder="1" applyAlignment="1">
      <alignment horizontal="center" vertical="center"/>
    </xf>
    <xf numFmtId="0" fontId="0" fillId="25" borderId="101" xfId="0" applyFont="1" applyFill="1" applyBorder="1" applyAlignment="1">
      <alignment horizontal="center" vertical="center"/>
    </xf>
    <xf numFmtId="0" fontId="0" fillId="25" borderId="102" xfId="0" applyFont="1" applyFill="1" applyBorder="1" applyAlignment="1">
      <alignment horizontal="center" vertical="center"/>
    </xf>
    <xf numFmtId="0" fontId="0" fillId="0" borderId="11" xfId="0" applyBorder="1" applyAlignment="1">
      <alignment vertical="top" wrapText="1"/>
    </xf>
    <xf numFmtId="0" fontId="0" fillId="24" borderId="15"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10" xfId="0" applyFill="1" applyBorder="1" applyAlignment="1">
      <alignment horizontal="center" vertical="center"/>
    </xf>
    <xf numFmtId="0" fontId="0" fillId="24" borderId="11" xfId="0" applyFont="1" applyFill="1" applyBorder="1" applyAlignment="1">
      <alignment horizontal="center" vertical="center"/>
    </xf>
    <xf numFmtId="0" fontId="0" fillId="25" borderId="10" xfId="0" applyFill="1" applyBorder="1" applyAlignment="1">
      <alignment vertical="center"/>
    </xf>
    <xf numFmtId="0" fontId="0" fillId="25" borderId="11" xfId="0" applyFill="1" applyBorder="1" applyAlignment="1">
      <alignment vertical="center"/>
    </xf>
    <xf numFmtId="0" fontId="0" fillId="25" borderId="12" xfId="0" applyFill="1" applyBorder="1" applyAlignment="1">
      <alignment vertical="center"/>
    </xf>
    <xf numFmtId="0" fontId="0" fillId="25" borderId="14" xfId="0" applyFill="1" applyBorder="1" applyAlignment="1">
      <alignment horizontal="left" vertical="center"/>
    </xf>
    <xf numFmtId="0" fontId="0" fillId="25" borderId="20" xfId="0" applyFill="1" applyBorder="1" applyAlignment="1">
      <alignment horizontal="left" vertical="center"/>
    </xf>
    <xf numFmtId="0" fontId="0" fillId="25" borderId="16" xfId="0" applyFill="1" applyBorder="1" applyAlignment="1">
      <alignment horizontal="left" vertical="center"/>
    </xf>
    <xf numFmtId="0" fontId="0" fillId="0" borderId="15" xfId="0" applyBorder="1" applyAlignment="1">
      <alignment vertical="top" wrapText="1"/>
    </xf>
    <xf numFmtId="0" fontId="0" fillId="0" borderId="18" xfId="0" applyBorder="1" applyAlignment="1">
      <alignment vertical="top" wrapText="1"/>
    </xf>
    <xf numFmtId="0" fontId="0" fillId="25" borderId="11" xfId="0" applyFont="1" applyFill="1" applyBorder="1" applyAlignment="1">
      <alignment vertical="center"/>
    </xf>
    <xf numFmtId="0" fontId="0" fillId="0" borderId="10"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25" borderId="10" xfId="0" applyFill="1" applyBorder="1" applyAlignment="1">
      <alignment horizontal="left" vertical="center"/>
    </xf>
    <xf numFmtId="0" fontId="0" fillId="25" borderId="11" xfId="0" applyFill="1" applyBorder="1" applyAlignment="1">
      <alignment horizontal="lef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24" borderId="10" xfId="0" applyFill="1" applyBorder="1" applyAlignment="1">
      <alignment vertical="center"/>
    </xf>
    <xf numFmtId="0" fontId="0" fillId="24" borderId="11" xfId="0" applyFont="1" applyFill="1" applyBorder="1" applyAlignment="1">
      <alignment vertical="center"/>
    </xf>
    <xf numFmtId="0" fontId="0" fillId="24" borderId="12" xfId="0" applyFont="1" applyFill="1" applyBorder="1" applyAlignment="1">
      <alignment vertical="center"/>
    </xf>
    <xf numFmtId="0" fontId="0" fillId="25" borderId="10" xfId="0" applyFont="1" applyFill="1" applyBorder="1" applyAlignment="1">
      <alignment vertical="center"/>
    </xf>
    <xf numFmtId="0" fontId="20" fillId="0" borderId="10" xfId="65" applyFont="1" applyBorder="1" applyAlignment="1">
      <alignment vertical="top"/>
      <protection/>
    </xf>
    <xf numFmtId="0" fontId="20" fillId="0" borderId="11" xfId="65" applyFont="1" applyBorder="1" applyAlignment="1">
      <alignment vertical="top"/>
      <protection/>
    </xf>
    <xf numFmtId="0" fontId="20" fillId="0" borderId="12" xfId="65" applyFont="1" applyBorder="1" applyAlignment="1">
      <alignment vertical="top"/>
      <protection/>
    </xf>
    <xf numFmtId="1" fontId="2" fillId="0" borderId="15" xfId="65" applyNumberFormat="1" applyFill="1" applyBorder="1" applyAlignment="1">
      <alignment horizontal="right" vertical="center"/>
      <protection/>
    </xf>
    <xf numFmtId="1" fontId="2" fillId="0" borderId="13" xfId="65" applyNumberFormat="1" applyFill="1" applyBorder="1" applyAlignment="1">
      <alignment horizontal="right" vertical="center"/>
      <protection/>
    </xf>
    <xf numFmtId="0" fontId="2" fillId="0" borderId="11" xfId="65" applyBorder="1" applyAlignment="1">
      <alignment vertical="top"/>
      <protection/>
    </xf>
    <xf numFmtId="0" fontId="2" fillId="0" borderId="12" xfId="65" applyBorder="1" applyAlignment="1">
      <alignment vertical="top"/>
      <protection/>
    </xf>
    <xf numFmtId="0" fontId="2" fillId="0" borderId="0" xfId="65" applyAlignment="1">
      <alignment horizontal="right" vertical="top"/>
      <protection/>
    </xf>
    <xf numFmtId="0" fontId="2" fillId="0" borderId="24" xfId="65" applyBorder="1" applyAlignment="1">
      <alignment vertical="top"/>
      <protection/>
    </xf>
    <xf numFmtId="0" fontId="2" fillId="0" borderId="25" xfId="65" applyBorder="1" applyAlignment="1">
      <alignment vertical="top"/>
      <protection/>
    </xf>
    <xf numFmtId="1" fontId="2" fillId="0" borderId="19" xfId="65" applyNumberFormat="1" applyFill="1" applyBorder="1" applyAlignment="1">
      <alignment horizontal="right" vertical="center"/>
      <protection/>
    </xf>
    <xf numFmtId="1" fontId="2" fillId="0" borderId="0" xfId="65" applyNumberFormat="1" applyFill="1" applyBorder="1" applyAlignment="1">
      <alignment horizontal="right" vertical="center"/>
      <protection/>
    </xf>
    <xf numFmtId="0" fontId="2" fillId="0" borderId="17" xfId="65" applyBorder="1" applyAlignment="1">
      <alignment horizontal="left" vertical="center"/>
      <protection/>
    </xf>
    <xf numFmtId="0" fontId="2" fillId="0" borderId="15" xfId="65" applyBorder="1" applyAlignment="1">
      <alignment horizontal="left" vertical="center"/>
      <protection/>
    </xf>
    <xf numFmtId="0" fontId="2" fillId="0" borderId="13" xfId="65" applyBorder="1" applyAlignment="1">
      <alignment horizontal="left" vertical="center"/>
      <protection/>
    </xf>
    <xf numFmtId="0" fontId="2" fillId="0" borderId="18" xfId="65" applyBorder="1" applyAlignment="1">
      <alignment horizontal="left" vertical="center"/>
      <protection/>
    </xf>
    <xf numFmtId="0" fontId="2" fillId="0" borderId="23" xfId="65" applyBorder="1" applyAlignment="1">
      <alignment vertical="top"/>
      <protection/>
    </xf>
    <xf numFmtId="0" fontId="2" fillId="0" borderId="16" xfId="65" applyBorder="1" applyAlignment="1">
      <alignment horizontal="left" vertical="center"/>
      <protection/>
    </xf>
    <xf numFmtId="0" fontId="2" fillId="0" borderId="19" xfId="65" applyBorder="1" applyAlignment="1">
      <alignment horizontal="left" vertical="center"/>
      <protection/>
    </xf>
    <xf numFmtId="0" fontId="2" fillId="0" borderId="0" xfId="65" applyBorder="1" applyAlignment="1">
      <alignment horizontal="left" vertical="center"/>
      <protection/>
    </xf>
    <xf numFmtId="0" fontId="2" fillId="0" borderId="10" xfId="65" applyBorder="1" applyAlignment="1">
      <alignment vertical="top"/>
      <protection/>
    </xf>
    <xf numFmtId="0" fontId="2" fillId="0" borderId="14" xfId="65" applyBorder="1" applyAlignment="1">
      <alignment vertical="top"/>
      <protection/>
    </xf>
    <xf numFmtId="0" fontId="2" fillId="0" borderId="16" xfId="65" applyBorder="1" applyAlignment="1">
      <alignment vertical="top"/>
      <protection/>
    </xf>
    <xf numFmtId="0" fontId="2" fillId="0" borderId="15" xfId="65" applyBorder="1" applyAlignment="1">
      <alignment vertical="top"/>
      <protection/>
    </xf>
    <xf numFmtId="0" fontId="2" fillId="0" borderId="18" xfId="65" applyBorder="1" applyAlignment="1">
      <alignment vertical="top"/>
      <protection/>
    </xf>
    <xf numFmtId="0" fontId="2" fillId="0" borderId="14" xfId="65" applyBorder="1" applyAlignment="1">
      <alignment horizontal="left" vertical="center"/>
      <protection/>
    </xf>
    <xf numFmtId="0" fontId="2" fillId="0" borderId="20" xfId="65" applyBorder="1" applyAlignment="1">
      <alignment horizontal="left" vertical="center"/>
      <protection/>
    </xf>
    <xf numFmtId="0" fontId="0" fillId="0" borderId="0" xfId="0" applyAlignment="1">
      <alignment horizontal="right" vertical="center"/>
    </xf>
    <xf numFmtId="0" fontId="0" fillId="0" borderId="13" xfId="0" applyBorder="1" applyAlignment="1">
      <alignment horizontal="center" vertical="center"/>
    </xf>
    <xf numFmtId="0" fontId="0" fillId="0" borderId="0" xfId="0" applyAlignment="1">
      <alignment horizontal="center" vertical="center"/>
    </xf>
    <xf numFmtId="0" fontId="0" fillId="6" borderId="0" xfId="0" applyFill="1" applyAlignment="1">
      <alignment horizontal="center" vertical="center"/>
    </xf>
    <xf numFmtId="0" fontId="0" fillId="0" borderId="20" xfId="0" applyBorder="1" applyAlignment="1" quotePrefix="1">
      <alignment horizontal="center" vertical="center"/>
    </xf>
    <xf numFmtId="0" fontId="0" fillId="6" borderId="13" xfId="0" applyFill="1" applyBorder="1" applyAlignment="1">
      <alignment horizontal="center" vertical="center"/>
    </xf>
    <xf numFmtId="0" fontId="2" fillId="0" borderId="22" xfId="65" applyBorder="1" applyAlignment="1">
      <alignment vertical="top"/>
      <protection/>
    </xf>
    <xf numFmtId="0" fontId="2" fillId="24" borderId="22" xfId="65" applyNumberFormat="1" applyFont="1" applyFill="1" applyBorder="1" applyAlignment="1">
      <alignment vertical="top"/>
      <protection/>
    </xf>
    <xf numFmtId="0" fontId="2" fillId="24" borderId="22" xfId="65" applyNumberFormat="1" applyFill="1" applyBorder="1" applyAlignment="1">
      <alignment vertical="top"/>
      <protection/>
    </xf>
    <xf numFmtId="0" fontId="2" fillId="24" borderId="22" xfId="65" applyFont="1" applyFill="1" applyBorder="1" applyAlignment="1">
      <alignment vertical="top"/>
      <protection/>
    </xf>
    <xf numFmtId="0" fontId="2" fillId="24" borderId="22" xfId="65" applyFill="1" applyBorder="1" applyAlignment="1">
      <alignment vertical="top"/>
      <protection/>
    </xf>
    <xf numFmtId="0" fontId="2" fillId="0" borderId="10" xfId="65" applyFont="1" applyFill="1" applyBorder="1" applyAlignment="1">
      <alignment vertical="top"/>
      <protection/>
    </xf>
    <xf numFmtId="0" fontId="2" fillId="0" borderId="11" xfId="65" applyFont="1" applyFill="1" applyBorder="1" applyAlignment="1">
      <alignment vertical="top"/>
      <protection/>
    </xf>
    <xf numFmtId="0" fontId="2" fillId="0" borderId="12" xfId="65" applyFont="1" applyFill="1" applyBorder="1" applyAlignment="1">
      <alignment vertical="top"/>
      <protection/>
    </xf>
    <xf numFmtId="0" fontId="0" fillId="0" borderId="15" xfId="0" applyBorder="1" applyAlignment="1">
      <alignment horizontal="left" vertical="top"/>
    </xf>
    <xf numFmtId="0" fontId="0" fillId="0" borderId="18" xfId="0" applyBorder="1" applyAlignment="1">
      <alignment horizontal="left" vertical="top"/>
    </xf>
    <xf numFmtId="0" fontId="9" fillId="6" borderId="11" xfId="0" applyFont="1" applyFill="1" applyBorder="1" applyAlignment="1">
      <alignment horizontal="right" vertical="center"/>
    </xf>
    <xf numFmtId="0" fontId="9" fillId="6" borderId="12" xfId="0" applyFont="1" applyFill="1" applyBorder="1" applyAlignment="1">
      <alignment horizontal="right" vertical="center"/>
    </xf>
    <xf numFmtId="0" fontId="0" fillId="24" borderId="13" xfId="0" applyFont="1" applyFill="1" applyBorder="1" applyAlignment="1">
      <alignment vertical="center"/>
    </xf>
    <xf numFmtId="0" fontId="0" fillId="24" borderId="0" xfId="0" applyFont="1" applyFill="1" applyBorder="1" applyAlignment="1">
      <alignment vertical="center"/>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9" xfId="0" applyFont="1" applyBorder="1" applyAlignment="1">
      <alignment vertical="top" wrapText="1"/>
    </xf>
    <xf numFmtId="0" fontId="0" fillId="0" borderId="17" xfId="0" applyFont="1" applyBorder="1" applyAlignment="1">
      <alignment vertical="top" wrapText="1"/>
    </xf>
    <xf numFmtId="0" fontId="0" fillId="24" borderId="10" xfId="0" applyFont="1" applyFill="1" applyBorder="1" applyAlignment="1">
      <alignment vertical="center"/>
    </xf>
    <xf numFmtId="0" fontId="0" fillId="24" borderId="11" xfId="0" applyFont="1" applyFill="1" applyBorder="1" applyAlignment="1">
      <alignment vertical="center"/>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20" xfId="0" applyFont="1" applyBorder="1" applyAlignment="1">
      <alignment vertical="top" wrapText="1"/>
    </xf>
    <xf numFmtId="0" fontId="0" fillId="0" borderId="0" xfId="0" applyFont="1" applyBorder="1" applyAlignment="1">
      <alignment vertical="top" wrapText="1"/>
    </xf>
    <xf numFmtId="2" fontId="0" fillId="24" borderId="15" xfId="0" applyNumberFormat="1" applyFont="1" applyFill="1" applyBorder="1" applyAlignment="1">
      <alignment vertical="center"/>
    </xf>
    <xf numFmtId="0" fontId="0" fillId="24" borderId="13" xfId="0" applyFont="1" applyFill="1" applyBorder="1" applyAlignment="1">
      <alignment vertical="center"/>
    </xf>
    <xf numFmtId="176" fontId="0" fillId="24" borderId="10" xfId="0" applyNumberFormat="1" applyFont="1" applyFill="1" applyBorder="1" applyAlignment="1">
      <alignment vertical="center"/>
    </xf>
    <xf numFmtId="176" fontId="0" fillId="24" borderId="11" xfId="0" applyNumberFormat="1" applyFont="1" applyFill="1" applyBorder="1" applyAlignment="1">
      <alignment vertical="center"/>
    </xf>
    <xf numFmtId="0" fontId="0" fillId="0" borderId="14" xfId="0"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0" fillId="0" borderId="13" xfId="0" applyFill="1" applyBorder="1" applyAlignment="1">
      <alignment vertical="center"/>
    </xf>
    <xf numFmtId="2" fontId="0" fillId="24" borderId="10" xfId="0" applyNumberFormat="1" applyFont="1" applyFill="1" applyBorder="1" applyAlignment="1">
      <alignment vertical="center"/>
    </xf>
    <xf numFmtId="0" fontId="0" fillId="24" borderId="14" xfId="0" applyFill="1" applyBorder="1" applyAlignment="1">
      <alignment vertical="center"/>
    </xf>
    <xf numFmtId="0" fontId="0" fillId="24" borderId="20" xfId="0" applyFill="1" applyBorder="1" applyAlignment="1">
      <alignment vertical="center"/>
    </xf>
    <xf numFmtId="0" fontId="0" fillId="24" borderId="16" xfId="0" applyFill="1" applyBorder="1" applyAlignment="1">
      <alignment vertical="center"/>
    </xf>
    <xf numFmtId="0" fontId="0" fillId="0" borderId="20"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24" borderId="10" xfId="0"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25" borderId="10" xfId="0" applyFont="1" applyFill="1" applyBorder="1" applyAlignment="1" quotePrefix="1">
      <alignment horizontal="center" vertical="center"/>
    </xf>
    <xf numFmtId="0" fontId="0" fillId="25" borderId="11" xfId="0" applyFont="1" applyFill="1" applyBorder="1" applyAlignment="1">
      <alignment horizontal="center" vertical="center"/>
    </xf>
    <xf numFmtId="0" fontId="0" fillId="24" borderId="10" xfId="0" applyFill="1" applyBorder="1" applyAlignment="1">
      <alignment horizontal="left" vertical="center"/>
    </xf>
    <xf numFmtId="0" fontId="0" fillId="24" borderId="11" xfId="0" applyFont="1" applyFill="1" applyBorder="1" applyAlignment="1">
      <alignment horizontal="left" vertical="center"/>
    </xf>
    <xf numFmtId="0" fontId="0" fillId="24" borderId="12" xfId="0" applyFont="1" applyFill="1" applyBorder="1" applyAlignment="1">
      <alignment horizontal="left" vertical="center"/>
    </xf>
    <xf numFmtId="0" fontId="0" fillId="24" borderId="10" xfId="0" applyFont="1" applyFill="1" applyBorder="1" applyAlignment="1">
      <alignment vertical="center"/>
    </xf>
    <xf numFmtId="178" fontId="0" fillId="0" borderId="10" xfId="0" applyNumberFormat="1" applyFont="1" applyBorder="1" applyAlignment="1">
      <alignment horizontal="center" vertical="center"/>
    </xf>
    <xf numFmtId="178" fontId="0" fillId="0" borderId="11" xfId="0" applyNumberFormat="1" applyFont="1" applyBorder="1" applyAlignment="1">
      <alignment horizontal="center" vertical="center"/>
    </xf>
    <xf numFmtId="0" fontId="0" fillId="0" borderId="15" xfId="0" applyFont="1" applyBorder="1" applyAlignment="1">
      <alignment vertical="top" wrapText="1"/>
    </xf>
    <xf numFmtId="0" fontId="0" fillId="0" borderId="18" xfId="0" applyFont="1" applyBorder="1" applyAlignment="1">
      <alignment vertical="top" wrapText="1"/>
    </xf>
    <xf numFmtId="0" fontId="0" fillId="25" borderId="12" xfId="0" applyFont="1" applyFill="1" applyBorder="1" applyAlignment="1">
      <alignment vertical="center"/>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9" xfId="0" applyBorder="1" applyAlignment="1">
      <alignment horizontal="center" vertical="top" wrapText="1"/>
    </xf>
    <xf numFmtId="0" fontId="0" fillId="0" borderId="17" xfId="0" applyBorder="1" applyAlignment="1">
      <alignment horizontal="center" vertical="top" wrapText="1"/>
    </xf>
    <xf numFmtId="178" fontId="0" fillId="0" borderId="10"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0" fillId="24" borderId="10" xfId="0" applyFont="1" applyFill="1" applyBorder="1" applyAlignment="1">
      <alignment horizontal="center" vertical="center"/>
    </xf>
    <xf numFmtId="178" fontId="0" fillId="24" borderId="10" xfId="0" applyNumberFormat="1" applyFill="1" applyBorder="1" applyAlignment="1">
      <alignment horizontal="center" vertical="center"/>
    </xf>
    <xf numFmtId="178" fontId="0" fillId="24" borderId="11" xfId="0" applyNumberFormat="1" applyFont="1" applyFill="1" applyBorder="1" applyAlignment="1">
      <alignment horizontal="center" vertical="center"/>
    </xf>
    <xf numFmtId="2" fontId="0" fillId="0" borderId="10" xfId="0" applyNumberFormat="1" applyFill="1" applyBorder="1" applyAlignment="1">
      <alignment vertical="center"/>
    </xf>
    <xf numFmtId="2" fontId="0" fillId="0" borderId="11" xfId="0" applyNumberFormat="1" applyFont="1" applyFill="1" applyBorder="1" applyAlignment="1">
      <alignment vertical="center"/>
    </xf>
    <xf numFmtId="2" fontId="0" fillId="0" borderId="12" xfId="0" applyNumberFormat="1" applyFont="1" applyFill="1"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6" borderId="11" xfId="0" applyFill="1" applyBorder="1" applyAlignment="1">
      <alignment vertical="center"/>
    </xf>
    <xf numFmtId="0" fontId="0" fillId="6" borderId="12" xfId="0" applyFill="1" applyBorder="1" applyAlignment="1">
      <alignment vertical="center"/>
    </xf>
    <xf numFmtId="176" fontId="0" fillId="24" borderId="20" xfId="0" applyNumberFormat="1" applyFill="1" applyBorder="1" applyAlignment="1">
      <alignment vertical="center"/>
    </xf>
    <xf numFmtId="176" fontId="0" fillId="24" borderId="16" xfId="0" applyNumberFormat="1" applyFont="1" applyFill="1" applyBorder="1" applyAlignment="1">
      <alignment vertical="center"/>
    </xf>
    <xf numFmtId="176" fontId="0" fillId="24" borderId="13" xfId="0" applyNumberFormat="1" applyFont="1" applyFill="1" applyBorder="1" applyAlignment="1">
      <alignment vertical="center"/>
    </xf>
    <xf numFmtId="176" fontId="0" fillId="24" borderId="18" xfId="0" applyNumberFormat="1" applyFont="1" applyFill="1" applyBorder="1" applyAlignment="1">
      <alignment vertical="center"/>
    </xf>
    <xf numFmtId="0" fontId="0" fillId="25" borderId="100" xfId="0" applyFill="1" applyBorder="1" applyAlignment="1">
      <alignment horizontal="center" vertical="center"/>
    </xf>
    <xf numFmtId="0" fontId="0" fillId="25" borderId="101" xfId="0" applyFill="1" applyBorder="1" applyAlignment="1">
      <alignment horizontal="center" vertical="center"/>
    </xf>
    <xf numFmtId="0" fontId="0" fillId="25" borderId="102" xfId="0" applyFill="1" applyBorder="1" applyAlignment="1">
      <alignment horizontal="center" vertical="center"/>
    </xf>
    <xf numFmtId="0" fontId="0" fillId="25" borderId="14" xfId="0" applyFont="1" applyFill="1" applyBorder="1" applyAlignment="1">
      <alignment horizontal="center" vertical="top" wrapText="1"/>
    </xf>
    <xf numFmtId="0" fontId="0" fillId="25" borderId="16" xfId="0" applyFont="1" applyFill="1" applyBorder="1" applyAlignment="1">
      <alignment horizontal="center" vertical="top" wrapText="1"/>
    </xf>
    <xf numFmtId="0" fontId="0" fillId="25" borderId="19" xfId="0" applyFont="1" applyFill="1" applyBorder="1" applyAlignment="1">
      <alignment horizontal="center" vertical="top" wrapText="1"/>
    </xf>
    <xf numFmtId="0" fontId="0" fillId="25" borderId="17" xfId="0" applyFont="1" applyFill="1" applyBorder="1" applyAlignment="1">
      <alignment horizontal="center" vertical="top" wrapText="1"/>
    </xf>
    <xf numFmtId="0" fontId="0" fillId="25" borderId="15" xfId="0" applyFont="1" applyFill="1" applyBorder="1" applyAlignment="1">
      <alignment horizontal="center" vertical="top" wrapText="1"/>
    </xf>
    <xf numFmtId="0" fontId="0" fillId="25" borderId="18" xfId="0" applyFont="1" applyFill="1" applyBorder="1" applyAlignment="1">
      <alignment horizontal="center" vertical="top" wrapText="1"/>
    </xf>
    <xf numFmtId="0" fontId="0" fillId="0" borderId="24" xfId="0"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25" borderId="14" xfId="0" applyFill="1" applyBorder="1" applyAlignment="1">
      <alignment vertical="center" wrapText="1"/>
    </xf>
    <xf numFmtId="0" fontId="0" fillId="25" borderId="20" xfId="0" applyFill="1" applyBorder="1" applyAlignment="1">
      <alignment vertical="center"/>
    </xf>
    <xf numFmtId="0" fontId="0" fillId="25" borderId="16" xfId="0" applyFill="1" applyBorder="1" applyAlignment="1">
      <alignment vertical="center"/>
    </xf>
    <xf numFmtId="0" fontId="0" fillId="25" borderId="15" xfId="0" applyFill="1" applyBorder="1" applyAlignment="1">
      <alignment vertical="center"/>
    </xf>
    <xf numFmtId="0" fontId="0" fillId="25" borderId="13" xfId="0" applyFill="1" applyBorder="1" applyAlignment="1">
      <alignment vertical="center"/>
    </xf>
    <xf numFmtId="0" fontId="0" fillId="25" borderId="18" xfId="0" applyFill="1" applyBorder="1" applyAlignment="1">
      <alignmen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6" borderId="11" xfId="0" applyFont="1" applyFill="1" applyBorder="1" applyAlignment="1">
      <alignment vertical="center"/>
    </xf>
    <xf numFmtId="0" fontId="0" fillId="0" borderId="11" xfId="0" applyFont="1" applyBorder="1" applyAlignment="1">
      <alignment horizontal="center" vertical="center"/>
    </xf>
    <xf numFmtId="0" fontId="0" fillId="0" borderId="14"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25" borderId="10" xfId="0" applyFill="1" applyBorder="1" applyAlignment="1">
      <alignment horizontal="left" vertical="top" wrapText="1"/>
    </xf>
    <xf numFmtId="0" fontId="0" fillId="25" borderId="11" xfId="0" applyFont="1" applyFill="1" applyBorder="1" applyAlignment="1">
      <alignment horizontal="left" vertical="top"/>
    </xf>
    <xf numFmtId="0" fontId="0" fillId="6" borderId="10" xfId="0" applyFill="1" applyBorder="1" applyAlignment="1">
      <alignment vertical="center"/>
    </xf>
    <xf numFmtId="0" fontId="0" fillId="6" borderId="11" xfId="0" applyFill="1" applyBorder="1" applyAlignment="1">
      <alignment vertical="center"/>
    </xf>
    <xf numFmtId="0" fontId="0" fillId="6" borderId="12" xfId="0" applyFill="1" applyBorder="1" applyAlignment="1">
      <alignment vertical="center"/>
    </xf>
    <xf numFmtId="0" fontId="0" fillId="0" borderId="20" xfId="0" applyFont="1" applyFill="1" applyBorder="1" applyAlignment="1">
      <alignment vertical="center"/>
    </xf>
    <xf numFmtId="0" fontId="0" fillId="0" borderId="16" xfId="0" applyFont="1" applyFill="1"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10" xfId="61" applyBorder="1" applyAlignment="1">
      <alignment horizontal="center" vertical="center"/>
      <protection/>
    </xf>
    <xf numFmtId="0" fontId="1" fillId="0" borderId="12" xfId="61" applyBorder="1" applyAlignment="1">
      <alignment horizontal="center" vertical="center"/>
      <protection/>
    </xf>
    <xf numFmtId="0" fontId="13" fillId="0" borderId="10" xfId="61" applyFont="1" applyBorder="1" applyAlignment="1">
      <alignment horizontal="center" vertical="center"/>
      <protection/>
    </xf>
    <xf numFmtId="0" fontId="1" fillId="0" borderId="11" xfId="61" applyBorder="1" applyAlignment="1">
      <alignment horizontal="center" vertical="center"/>
      <protection/>
    </xf>
    <xf numFmtId="0" fontId="34" fillId="0" borderId="23" xfId="61" applyFont="1" applyBorder="1" applyAlignment="1">
      <alignment horizontal="center" vertical="top" wrapText="1"/>
      <protection/>
    </xf>
    <xf numFmtId="0" fontId="34" fillId="0" borderId="24" xfId="61" applyFont="1" applyBorder="1" applyAlignment="1">
      <alignment horizontal="center" vertical="top" wrapText="1"/>
      <protection/>
    </xf>
    <xf numFmtId="0" fontId="34" fillId="0" borderId="25" xfId="61" applyFont="1" applyBorder="1" applyAlignment="1">
      <alignment horizontal="center" vertical="top" wrapText="1"/>
      <protection/>
    </xf>
    <xf numFmtId="0" fontId="0" fillId="0" borderId="87" xfId="0" applyBorder="1" applyAlignment="1">
      <alignment horizontal="center" vertical="center" textRotation="255"/>
    </xf>
    <xf numFmtId="0" fontId="0" fillId="0" borderId="103" xfId="0"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22" xfId="0" applyBorder="1" applyAlignment="1">
      <alignment horizontal="center" vertical="top"/>
    </xf>
    <xf numFmtId="0" fontId="0" fillId="0" borderId="14" xfId="0" applyBorder="1" applyAlignment="1">
      <alignment horizontal="right" vertical="center"/>
    </xf>
    <xf numFmtId="0" fontId="0" fillId="0" borderId="20" xfId="0" applyBorder="1" applyAlignment="1">
      <alignment horizontal="right" vertical="center"/>
    </xf>
    <xf numFmtId="0" fontId="0" fillId="0" borderId="107" xfId="0" applyBorder="1" applyAlignment="1">
      <alignment horizontal="right" vertical="center"/>
    </xf>
    <xf numFmtId="0" fontId="0" fillId="0" borderId="22" xfId="0" applyBorder="1" applyAlignment="1">
      <alignment horizontal="center" vertical="center" wrapText="1"/>
    </xf>
    <xf numFmtId="0" fontId="0" fillId="0" borderId="108" xfId="0" applyBorder="1" applyAlignment="1">
      <alignmen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45" xfId="0" applyBorder="1" applyAlignment="1">
      <alignment horizontal="right" vertical="center"/>
    </xf>
    <xf numFmtId="0" fontId="0" fillId="0" borderId="118"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49" fontId="0" fillId="24" borderId="10" xfId="0" applyNumberFormat="1" applyFill="1" applyBorder="1" applyAlignment="1">
      <alignment vertical="center"/>
    </xf>
    <xf numFmtId="49" fontId="0" fillId="24" borderId="12" xfId="0" applyNumberFormat="1" applyFill="1" applyBorder="1" applyAlignment="1">
      <alignment vertical="center"/>
    </xf>
    <xf numFmtId="0" fontId="26" fillId="0" borderId="24" xfId="63" applyBorder="1" applyAlignment="1">
      <alignment horizontal="center" vertical="center"/>
      <protection/>
    </xf>
    <xf numFmtId="0" fontId="26" fillId="0" borderId="25" xfId="63" applyBorder="1" applyAlignment="1">
      <alignment horizontal="center" vertical="center"/>
      <protection/>
    </xf>
    <xf numFmtId="0" fontId="26" fillId="0" borderId="10" xfId="63" applyBorder="1" applyAlignment="1">
      <alignment horizontal="center" vertical="center"/>
      <protection/>
    </xf>
    <xf numFmtId="0" fontId="26" fillId="0" borderId="12" xfId="63" applyBorder="1" applyAlignment="1">
      <alignment horizontal="center" vertical="center"/>
      <protection/>
    </xf>
    <xf numFmtId="0" fontId="26" fillId="0" borderId="22" xfId="63" applyBorder="1">
      <alignment vertical="center"/>
      <protection/>
    </xf>
    <xf numFmtId="0" fontId="26" fillId="0" borderId="22" xfId="63" applyBorder="1" applyAlignment="1">
      <alignment horizontal="center" vertical="center"/>
      <protection/>
    </xf>
    <xf numFmtId="176" fontId="26" fillId="0" borderId="23" xfId="63" applyNumberFormat="1" applyBorder="1" applyAlignment="1">
      <alignment vertical="center"/>
      <protection/>
    </xf>
    <xf numFmtId="176" fontId="26" fillId="0" borderId="25" xfId="63" applyNumberFormat="1" applyBorder="1" applyAlignment="1">
      <alignment vertical="center"/>
      <protection/>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9" xfId="0" applyFill="1" applyBorder="1" applyAlignment="1">
      <alignment horizontal="center" vertical="center"/>
    </xf>
    <xf numFmtId="0" fontId="0" fillId="0" borderId="120" xfId="0" applyBorder="1" applyAlignment="1">
      <alignment horizontal="right" vertical="center"/>
    </xf>
    <xf numFmtId="0" fontId="0" fillId="0" borderId="121" xfId="0" applyBorder="1" applyAlignment="1">
      <alignment horizontal="right" vertical="center"/>
    </xf>
    <xf numFmtId="0" fontId="0" fillId="0" borderId="122" xfId="0" applyBorder="1" applyAlignment="1">
      <alignment horizontal="right" vertical="center"/>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123" xfId="0" applyBorder="1" applyAlignment="1">
      <alignment horizontal="right"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176" fontId="6" fillId="0" borderId="27" xfId="0" applyNumberFormat="1" applyFont="1" applyBorder="1" applyAlignment="1">
      <alignment horizontal="center" vertical="center"/>
    </xf>
    <xf numFmtId="180" fontId="6" fillId="0" borderId="21" xfId="62" applyNumberFormat="1" applyFont="1" applyFill="1" applyBorder="1" applyAlignment="1" applyProtection="1">
      <alignment/>
      <protection/>
    </xf>
    <xf numFmtId="0" fontId="6" fillId="0" borderId="22" xfId="0" applyFont="1" applyBorder="1" applyAlignment="1">
      <alignment horizontal="center" vertical="center"/>
    </xf>
    <xf numFmtId="176" fontId="6" fillId="0" borderId="26" xfId="0" applyNumberFormat="1" applyFont="1" applyBorder="1" applyAlignment="1">
      <alignment horizontal="center" vertical="center"/>
    </xf>
    <xf numFmtId="0" fontId="6" fillId="0" borderId="68" xfId="0" applyFont="1" applyBorder="1" applyAlignment="1">
      <alignment horizontal="center" vertical="center"/>
    </xf>
    <xf numFmtId="0" fontId="6" fillId="0" borderId="58" xfId="0" applyFont="1" applyBorder="1" applyAlignment="1">
      <alignment horizontal="center" vertical="center"/>
    </xf>
    <xf numFmtId="176" fontId="6" fillId="0" borderId="28" xfId="0" applyNumberFormat="1" applyFont="1" applyBorder="1" applyAlignment="1">
      <alignment horizontal="center" vertical="center"/>
    </xf>
    <xf numFmtId="0" fontId="6" fillId="0" borderId="28" xfId="0" applyFont="1" applyBorder="1" applyAlignment="1">
      <alignment horizontal="center" vertical="center"/>
    </xf>
    <xf numFmtId="0" fontId="6" fillId="0" borderId="130" xfId="0" applyFont="1" applyBorder="1" applyAlignment="1">
      <alignment vertical="center"/>
    </xf>
    <xf numFmtId="0" fontId="6" fillId="0" borderId="131" xfId="0" applyFont="1" applyBorder="1" applyAlignment="1">
      <alignment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132" xfId="0" applyFont="1" applyBorder="1" applyAlignment="1">
      <alignment vertical="center"/>
    </xf>
    <xf numFmtId="0" fontId="6" fillId="0" borderId="69" xfId="0" applyFont="1" applyBorder="1" applyAlignment="1">
      <alignment horizontal="center" vertical="center"/>
    </xf>
    <xf numFmtId="0" fontId="6" fillId="0" borderId="56" xfId="0" applyFont="1" applyBorder="1" applyAlignment="1">
      <alignment horizontal="center" vertical="center"/>
    </xf>
    <xf numFmtId="0" fontId="17" fillId="0" borderId="22" xfId="0" applyFont="1" applyBorder="1" applyAlignment="1">
      <alignment horizontal="center" vertical="center" wrapText="1"/>
    </xf>
    <xf numFmtId="0" fontId="17" fillId="0" borderId="22" xfId="0" applyFont="1" applyBorder="1" applyAlignment="1">
      <alignment horizontal="center" vertical="center"/>
    </xf>
    <xf numFmtId="0" fontId="6" fillId="0" borderId="67" xfId="0" applyFont="1" applyBorder="1" applyAlignment="1">
      <alignment horizontal="center" vertical="center"/>
    </xf>
    <xf numFmtId="0" fontId="6" fillId="0" borderId="57" xfId="0" applyFont="1" applyBorder="1" applyAlignment="1">
      <alignment horizontal="center" vertical="center"/>
    </xf>
    <xf numFmtId="0" fontId="6" fillId="0" borderId="83" xfId="0" applyFont="1" applyBorder="1" applyAlignment="1">
      <alignment vertical="center"/>
    </xf>
    <xf numFmtId="0" fontId="6" fillId="0" borderId="133" xfId="0" applyFont="1" applyBorder="1" applyAlignment="1">
      <alignment vertical="center"/>
    </xf>
    <xf numFmtId="0" fontId="16" fillId="0" borderId="73" xfId="0" applyFont="1" applyBorder="1" applyAlignment="1">
      <alignment horizontal="center" vertical="center" wrapText="1"/>
    </xf>
    <xf numFmtId="0" fontId="16" fillId="0" borderId="71" xfId="0" applyFont="1" applyBorder="1" applyAlignment="1">
      <alignment horizontal="center" vertical="center"/>
    </xf>
    <xf numFmtId="0" fontId="6" fillId="0" borderId="85" xfId="0" applyFont="1" applyBorder="1" applyAlignment="1">
      <alignment vertical="center"/>
    </xf>
    <xf numFmtId="0" fontId="6" fillId="0" borderId="134" xfId="0" applyFont="1" applyBorder="1" applyAlignment="1">
      <alignment vertical="center"/>
    </xf>
    <xf numFmtId="0" fontId="6" fillId="0" borderId="84" xfId="0" applyFont="1" applyBorder="1" applyAlignment="1">
      <alignment vertical="center"/>
    </xf>
    <xf numFmtId="0" fontId="16" fillId="0" borderId="71" xfId="0" applyFont="1" applyBorder="1" applyAlignment="1">
      <alignment horizontal="center" vertical="center" wrapText="1"/>
    </xf>
    <xf numFmtId="0" fontId="16" fillId="0" borderId="72" xfId="0" applyFont="1" applyBorder="1" applyAlignment="1">
      <alignment horizontal="center" vertical="center"/>
    </xf>
    <xf numFmtId="0" fontId="6" fillId="0" borderId="86" xfId="0" applyFont="1" applyBorder="1" applyAlignment="1">
      <alignment vertical="center"/>
    </xf>
    <xf numFmtId="180" fontId="17" fillId="0" borderId="21" xfId="62" applyNumberFormat="1" applyFont="1" applyFill="1" applyBorder="1" applyAlignment="1" applyProtection="1">
      <alignment horizontal="left"/>
      <protection/>
    </xf>
    <xf numFmtId="0" fontId="6" fillId="0" borderId="135" xfId="0" applyFont="1" applyBorder="1" applyAlignment="1">
      <alignment horizontal="center" vertical="center"/>
    </xf>
    <xf numFmtId="0" fontId="6" fillId="0" borderId="133" xfId="0" applyFont="1" applyBorder="1" applyAlignment="1">
      <alignment horizontal="center" vertical="center"/>
    </xf>
    <xf numFmtId="0" fontId="6" fillId="0" borderId="84" xfId="0" applyFont="1" applyBorder="1" applyAlignment="1">
      <alignment horizontal="center" vertical="center"/>
    </xf>
    <xf numFmtId="0" fontId="6" fillId="0" borderId="23" xfId="0" applyFont="1" applyBorder="1" applyAlignment="1">
      <alignment horizontal="center" vertical="top"/>
    </xf>
    <xf numFmtId="0" fontId="6" fillId="0" borderId="24" xfId="0" applyFont="1" applyBorder="1" applyAlignment="1">
      <alignment horizontal="center" vertical="top"/>
    </xf>
    <xf numFmtId="0" fontId="6" fillId="0" borderId="25" xfId="0" applyFont="1" applyBorder="1" applyAlignment="1">
      <alignment horizontal="center" vertical="top"/>
    </xf>
    <xf numFmtId="0" fontId="6" fillId="0" borderId="130" xfId="0" applyFont="1" applyBorder="1" applyAlignment="1">
      <alignment horizontal="center" vertical="center"/>
    </xf>
    <xf numFmtId="0" fontId="6" fillId="0" borderId="131" xfId="0" applyFont="1" applyBorder="1" applyAlignment="1">
      <alignment horizontal="center" vertical="center"/>
    </xf>
    <xf numFmtId="180" fontId="17" fillId="0" borderId="0" xfId="62" applyNumberFormat="1" applyFont="1" applyFill="1" applyBorder="1" applyAlignment="1" applyProtection="1">
      <alignment/>
      <protection/>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132" xfId="0" applyFont="1" applyBorder="1" applyAlignment="1">
      <alignment horizontal="center" vertical="center"/>
    </xf>
    <xf numFmtId="0" fontId="16" fillId="0" borderId="67" xfId="0" applyFont="1" applyBorder="1" applyAlignment="1">
      <alignment vertical="center"/>
    </xf>
    <xf numFmtId="0" fontId="16" fillId="0" borderId="57" xfId="0" applyFont="1" applyBorder="1" applyAlignment="1">
      <alignment vertical="center"/>
    </xf>
    <xf numFmtId="0" fontId="16" fillId="0" borderId="68" xfId="0" applyFont="1" applyBorder="1" applyAlignment="1">
      <alignment vertical="center"/>
    </xf>
    <xf numFmtId="0" fontId="16" fillId="0" borderId="58" xfId="0" applyFont="1" applyBorder="1" applyAlignment="1">
      <alignment vertical="center"/>
    </xf>
    <xf numFmtId="0" fontId="16" fillId="0" borderId="69" xfId="0" applyFont="1" applyBorder="1" applyAlignment="1">
      <alignment vertical="center"/>
    </xf>
    <xf numFmtId="0" fontId="16" fillId="0" borderId="56" xfId="0" applyFont="1" applyBorder="1" applyAlignment="1">
      <alignment vertical="center"/>
    </xf>
    <xf numFmtId="177" fontId="6" fillId="0" borderId="27" xfId="0" applyNumberFormat="1" applyFont="1" applyBorder="1" applyAlignment="1">
      <alignment horizontal="center" vertical="center"/>
    </xf>
    <xf numFmtId="0" fontId="6" fillId="0" borderId="136" xfId="0" applyFont="1" applyBorder="1" applyAlignment="1">
      <alignment horizontal="center" vertical="center"/>
    </xf>
    <xf numFmtId="0" fontId="6" fillId="0" borderId="83"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78"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17" fillId="0" borderId="71" xfId="0" applyFont="1" applyBorder="1" applyAlignment="1">
      <alignment horizontal="center" vertical="center" wrapText="1"/>
    </xf>
    <xf numFmtId="0" fontId="17" fillId="0" borderId="72" xfId="0" applyFont="1" applyBorder="1" applyAlignment="1">
      <alignment horizontal="center" vertical="center"/>
    </xf>
    <xf numFmtId="0" fontId="6" fillId="0" borderId="134" xfId="0" applyFont="1" applyBorder="1" applyAlignment="1">
      <alignment horizontal="center" vertical="center"/>
    </xf>
    <xf numFmtId="0" fontId="6" fillId="0" borderId="86" xfId="0" applyFont="1" applyBorder="1" applyAlignment="1">
      <alignment horizontal="center" vertical="center"/>
    </xf>
    <xf numFmtId="0" fontId="17" fillId="0" borderId="73" xfId="0" applyFont="1" applyBorder="1" applyAlignment="1">
      <alignment horizontal="center" vertical="center" wrapText="1"/>
    </xf>
    <xf numFmtId="0" fontId="17" fillId="0" borderId="71" xfId="0" applyFont="1" applyBorder="1" applyAlignment="1">
      <alignment horizontal="center" vertical="center"/>
    </xf>
    <xf numFmtId="177" fontId="6" fillId="0" borderId="26" xfId="0" applyNumberFormat="1" applyFont="1" applyBorder="1" applyAlignment="1">
      <alignment horizontal="center" vertical="center"/>
    </xf>
    <xf numFmtId="0" fontId="16" fillId="0" borderId="10" xfId="0" applyFont="1" applyBorder="1" applyAlignment="1">
      <alignment horizontal="center" vertical="top" wrapText="1"/>
    </xf>
    <xf numFmtId="0" fontId="16" fillId="0" borderId="12" xfId="0" applyFont="1" applyBorder="1" applyAlignment="1">
      <alignment horizontal="center" vertical="top" wrapText="1"/>
    </xf>
    <xf numFmtId="0" fontId="24" fillId="0" borderId="0" xfId="0" applyFont="1" applyBorder="1" applyAlignment="1">
      <alignment vertical="top" wrapText="1"/>
    </xf>
    <xf numFmtId="49" fontId="0" fillId="24" borderId="142" xfId="0" applyNumberFormat="1" applyFill="1" applyBorder="1" applyAlignment="1">
      <alignment vertical="center"/>
    </xf>
    <xf numFmtId="49" fontId="0" fillId="24" borderId="143" xfId="0" applyNumberFormat="1" applyFill="1" applyBorder="1" applyAlignment="1">
      <alignment vertical="center"/>
    </xf>
    <xf numFmtId="0" fontId="0" fillId="0" borderId="142" xfId="0" applyBorder="1" applyAlignment="1">
      <alignment horizontal="center" vertical="center"/>
    </xf>
    <xf numFmtId="0" fontId="0" fillId="0" borderId="143" xfId="0" applyBorder="1" applyAlignment="1">
      <alignment horizontal="center" vertical="center"/>
    </xf>
    <xf numFmtId="184" fontId="0" fillId="0" borderId="0" xfId="0" applyNumberFormat="1" applyAlignment="1">
      <alignment vertical="center"/>
    </xf>
    <xf numFmtId="0" fontId="0" fillId="24" borderId="77" xfId="0" applyFill="1" applyBorder="1" applyAlignment="1">
      <alignment vertical="center"/>
    </xf>
    <xf numFmtId="0" fontId="0" fillId="24" borderId="80" xfId="0" applyFill="1" applyBorder="1" applyAlignment="1">
      <alignment vertical="center"/>
    </xf>
    <xf numFmtId="0" fontId="0" fillId="24" borderId="84" xfId="0" applyFill="1" applyBorder="1" applyAlignment="1">
      <alignment vertical="center"/>
    </xf>
    <xf numFmtId="0" fontId="0" fillId="24" borderId="86" xfId="0" applyFill="1" applyBorder="1" applyAlignment="1">
      <alignment vertical="center"/>
    </xf>
    <xf numFmtId="0" fontId="0" fillId="24" borderId="77" xfId="0" applyFill="1" applyBorder="1" applyAlignment="1">
      <alignment vertical="center"/>
    </xf>
    <xf numFmtId="0" fontId="0" fillId="24" borderId="80" xfId="0" applyFill="1" applyBorder="1" applyAlignment="1">
      <alignment vertical="center"/>
    </xf>
    <xf numFmtId="0" fontId="0" fillId="24" borderId="84" xfId="0" applyFill="1" applyBorder="1" applyAlignment="1">
      <alignment vertical="center"/>
    </xf>
    <xf numFmtId="0" fontId="0" fillId="24" borderId="86" xfId="0" applyFill="1" applyBorder="1" applyAlignment="1">
      <alignment vertical="center"/>
    </xf>
    <xf numFmtId="182" fontId="0" fillId="24" borderId="95" xfId="0" applyNumberFormat="1" applyFill="1" applyBorder="1" applyAlignment="1">
      <alignment vertical="center"/>
    </xf>
    <xf numFmtId="182" fontId="0" fillId="24" borderId="52" xfId="0" applyNumberFormat="1" applyFill="1" applyBorder="1" applyAlignment="1">
      <alignment vertical="center"/>
    </xf>
    <xf numFmtId="0" fontId="0" fillId="24" borderId="52" xfId="0" applyFill="1" applyBorder="1" applyAlignment="1">
      <alignment vertical="center"/>
    </xf>
    <xf numFmtId="0" fontId="0" fillId="24" borderId="38" xfId="0" applyFill="1" applyBorder="1" applyAlignment="1">
      <alignment vertical="center"/>
    </xf>
    <xf numFmtId="0" fontId="0" fillId="24" borderId="53" xfId="0" applyFill="1" applyBorder="1" applyAlignment="1">
      <alignment vertical="center"/>
    </xf>
    <xf numFmtId="0" fontId="0" fillId="24" borderId="98" xfId="0" applyFill="1" applyBorder="1" applyAlignment="1">
      <alignment vertical="center"/>
    </xf>
    <xf numFmtId="2" fontId="0" fillId="0" borderId="98" xfId="0" applyNumberFormat="1" applyBorder="1" applyAlignment="1">
      <alignment vertical="center"/>
    </xf>
    <xf numFmtId="182" fontId="0" fillId="0" borderId="52" xfId="0" applyNumberFormat="1" applyBorder="1" applyAlignment="1">
      <alignment vertical="center"/>
    </xf>
    <xf numFmtId="176" fontId="0" fillId="0" borderId="22" xfId="0" applyNumberFormat="1" applyBorder="1" applyAlignment="1">
      <alignment vertical="center"/>
    </xf>
    <xf numFmtId="0" fontId="0" fillId="24" borderId="88" xfId="0" applyFill="1" applyBorder="1" applyAlignment="1">
      <alignment vertical="center"/>
    </xf>
    <xf numFmtId="0" fontId="0" fillId="24" borderId="73" xfId="0" applyFill="1" applyBorder="1" applyAlignment="1">
      <alignment vertical="center"/>
    </xf>
    <xf numFmtId="0" fontId="0" fillId="25" borderId="91" xfId="0" applyFill="1" applyBorder="1" applyAlignment="1">
      <alignment vertical="center"/>
    </xf>
    <xf numFmtId="0" fontId="0" fillId="25" borderId="22" xfId="0" applyFill="1" applyBorder="1" applyAlignment="1">
      <alignment vertical="center"/>
    </xf>
    <xf numFmtId="0" fontId="0" fillId="25" borderId="77" xfId="0" applyFill="1" applyBorder="1" applyAlignment="1">
      <alignment vertical="center"/>
    </xf>
    <xf numFmtId="0" fontId="0" fillId="25" borderId="80" xfId="0" applyFill="1" applyBorder="1" applyAlignment="1">
      <alignment vertical="center"/>
    </xf>
    <xf numFmtId="0" fontId="0" fillId="25" borderId="84" xfId="0" applyFill="1" applyBorder="1" applyAlignment="1">
      <alignment vertical="center"/>
    </xf>
    <xf numFmtId="0" fontId="0" fillId="25" borderId="86" xfId="0" applyFill="1" applyBorder="1" applyAlignment="1">
      <alignment vertical="center"/>
    </xf>
    <xf numFmtId="0" fontId="0" fillId="25" borderId="85" xfId="0" applyFill="1" applyBorder="1" applyAlignment="1">
      <alignment horizontal="center" vertical="center"/>
    </xf>
    <xf numFmtId="0" fontId="0" fillId="25" borderId="83" xfId="0" applyFill="1" applyBorder="1" applyAlignment="1">
      <alignment horizontal="center" vertical="center"/>
    </xf>
    <xf numFmtId="0" fontId="0" fillId="25" borderId="10" xfId="0" applyFill="1" applyBorder="1" applyAlignment="1">
      <alignment horizontal="center" vertical="center"/>
    </xf>
    <xf numFmtId="0" fontId="0" fillId="25" borderId="12" xfId="0" applyFill="1" applyBorder="1" applyAlignment="1">
      <alignment horizontal="center" vertical="center"/>
    </xf>
    <xf numFmtId="0" fontId="0" fillId="25" borderId="0" xfId="0" applyFill="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レスコ仮定荷重と使用材料010707" xfId="64"/>
    <cellStyle name="標準_設計チェックリストＴ型020304"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44</xdr:row>
      <xdr:rowOff>38100</xdr:rowOff>
    </xdr:from>
    <xdr:to>
      <xdr:col>8</xdr:col>
      <xdr:colOff>1057275</xdr:colOff>
      <xdr:row>45</xdr:row>
      <xdr:rowOff>38100</xdr:rowOff>
    </xdr:to>
    <xdr:sp>
      <xdr:nvSpPr>
        <xdr:cNvPr id="1" name="テキスト ボックス 2"/>
        <xdr:cNvSpPr txBox="1">
          <a:spLocks noChangeArrowheads="1"/>
        </xdr:cNvSpPr>
      </xdr:nvSpPr>
      <xdr:spPr>
        <a:xfrm>
          <a:off x="13173075" y="137636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49</xdr:row>
      <xdr:rowOff>38100</xdr:rowOff>
    </xdr:from>
    <xdr:to>
      <xdr:col>7</xdr:col>
      <xdr:colOff>447675</xdr:colOff>
      <xdr:row>50</xdr:row>
      <xdr:rowOff>38100</xdr:rowOff>
    </xdr:to>
    <xdr:sp>
      <xdr:nvSpPr>
        <xdr:cNvPr id="2" name="テキスト ボックス 3"/>
        <xdr:cNvSpPr txBox="1">
          <a:spLocks noChangeArrowheads="1"/>
        </xdr:cNvSpPr>
      </xdr:nvSpPr>
      <xdr:spPr>
        <a:xfrm>
          <a:off x="11363325" y="153352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54</xdr:row>
      <xdr:rowOff>47625</xdr:rowOff>
    </xdr:from>
    <xdr:to>
      <xdr:col>7</xdr:col>
      <xdr:colOff>447675</xdr:colOff>
      <xdr:row>55</xdr:row>
      <xdr:rowOff>47625</xdr:rowOff>
    </xdr:to>
    <xdr:sp>
      <xdr:nvSpPr>
        <xdr:cNvPr id="3" name="テキスト ボックス 4"/>
        <xdr:cNvSpPr txBox="1">
          <a:spLocks noChangeArrowheads="1"/>
        </xdr:cNvSpPr>
      </xdr:nvSpPr>
      <xdr:spPr>
        <a:xfrm>
          <a:off x="11363325" y="169164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48</xdr:row>
      <xdr:rowOff>57150</xdr:rowOff>
    </xdr:from>
    <xdr:to>
      <xdr:col>8</xdr:col>
      <xdr:colOff>1181100</xdr:colOff>
      <xdr:row>49</xdr:row>
      <xdr:rowOff>57150</xdr:rowOff>
    </xdr:to>
    <xdr:sp>
      <xdr:nvSpPr>
        <xdr:cNvPr id="4" name="テキスト ボックス 5"/>
        <xdr:cNvSpPr txBox="1">
          <a:spLocks noChangeArrowheads="1"/>
        </xdr:cNvSpPr>
      </xdr:nvSpPr>
      <xdr:spPr>
        <a:xfrm>
          <a:off x="12906375" y="150399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53</xdr:row>
      <xdr:rowOff>104775</xdr:rowOff>
    </xdr:from>
    <xdr:to>
      <xdr:col>8</xdr:col>
      <xdr:colOff>1181100</xdr:colOff>
      <xdr:row>54</xdr:row>
      <xdr:rowOff>104775</xdr:rowOff>
    </xdr:to>
    <xdr:sp>
      <xdr:nvSpPr>
        <xdr:cNvPr id="5" name="テキスト ボックス 7"/>
        <xdr:cNvSpPr txBox="1">
          <a:spLocks noChangeArrowheads="1"/>
        </xdr:cNvSpPr>
      </xdr:nvSpPr>
      <xdr:spPr>
        <a:xfrm>
          <a:off x="12906375" y="166592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104</xdr:row>
      <xdr:rowOff>38100</xdr:rowOff>
    </xdr:from>
    <xdr:to>
      <xdr:col>8</xdr:col>
      <xdr:colOff>1057275</xdr:colOff>
      <xdr:row>105</xdr:row>
      <xdr:rowOff>38100</xdr:rowOff>
    </xdr:to>
    <xdr:sp>
      <xdr:nvSpPr>
        <xdr:cNvPr id="6" name="テキスト ボックス 66"/>
        <xdr:cNvSpPr txBox="1">
          <a:spLocks noChangeArrowheads="1"/>
        </xdr:cNvSpPr>
      </xdr:nvSpPr>
      <xdr:spPr>
        <a:xfrm>
          <a:off x="13173075" y="31861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109</xdr:row>
      <xdr:rowOff>38100</xdr:rowOff>
    </xdr:from>
    <xdr:to>
      <xdr:col>7</xdr:col>
      <xdr:colOff>447675</xdr:colOff>
      <xdr:row>110</xdr:row>
      <xdr:rowOff>38100</xdr:rowOff>
    </xdr:to>
    <xdr:sp>
      <xdr:nvSpPr>
        <xdr:cNvPr id="7" name="テキスト ボックス 67"/>
        <xdr:cNvSpPr txBox="1">
          <a:spLocks noChangeArrowheads="1"/>
        </xdr:cNvSpPr>
      </xdr:nvSpPr>
      <xdr:spPr>
        <a:xfrm>
          <a:off x="11363325" y="33432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114</xdr:row>
      <xdr:rowOff>47625</xdr:rowOff>
    </xdr:from>
    <xdr:to>
      <xdr:col>7</xdr:col>
      <xdr:colOff>447675</xdr:colOff>
      <xdr:row>115</xdr:row>
      <xdr:rowOff>47625</xdr:rowOff>
    </xdr:to>
    <xdr:sp>
      <xdr:nvSpPr>
        <xdr:cNvPr id="8" name="テキスト ボックス 68"/>
        <xdr:cNvSpPr txBox="1">
          <a:spLocks noChangeArrowheads="1"/>
        </xdr:cNvSpPr>
      </xdr:nvSpPr>
      <xdr:spPr>
        <a:xfrm>
          <a:off x="11363325" y="35013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108</xdr:row>
      <xdr:rowOff>57150</xdr:rowOff>
    </xdr:from>
    <xdr:to>
      <xdr:col>8</xdr:col>
      <xdr:colOff>1181100</xdr:colOff>
      <xdr:row>109</xdr:row>
      <xdr:rowOff>57150</xdr:rowOff>
    </xdr:to>
    <xdr:sp>
      <xdr:nvSpPr>
        <xdr:cNvPr id="9" name="テキスト ボックス 69"/>
        <xdr:cNvSpPr txBox="1">
          <a:spLocks noChangeArrowheads="1"/>
        </xdr:cNvSpPr>
      </xdr:nvSpPr>
      <xdr:spPr>
        <a:xfrm>
          <a:off x="12906375" y="33137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113</xdr:row>
      <xdr:rowOff>104775</xdr:rowOff>
    </xdr:from>
    <xdr:to>
      <xdr:col>8</xdr:col>
      <xdr:colOff>1181100</xdr:colOff>
      <xdr:row>114</xdr:row>
      <xdr:rowOff>104775</xdr:rowOff>
    </xdr:to>
    <xdr:sp>
      <xdr:nvSpPr>
        <xdr:cNvPr id="10" name="テキスト ボックス 70"/>
        <xdr:cNvSpPr txBox="1">
          <a:spLocks noChangeArrowheads="1"/>
        </xdr:cNvSpPr>
      </xdr:nvSpPr>
      <xdr:spPr>
        <a:xfrm>
          <a:off x="12906375" y="34756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164</xdr:row>
      <xdr:rowOff>38100</xdr:rowOff>
    </xdr:from>
    <xdr:to>
      <xdr:col>8</xdr:col>
      <xdr:colOff>1057275</xdr:colOff>
      <xdr:row>165</xdr:row>
      <xdr:rowOff>38100</xdr:rowOff>
    </xdr:to>
    <xdr:sp>
      <xdr:nvSpPr>
        <xdr:cNvPr id="11" name="テキスト ボックス 71"/>
        <xdr:cNvSpPr txBox="1">
          <a:spLocks noChangeArrowheads="1"/>
        </xdr:cNvSpPr>
      </xdr:nvSpPr>
      <xdr:spPr>
        <a:xfrm>
          <a:off x="13173075" y="499586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169</xdr:row>
      <xdr:rowOff>38100</xdr:rowOff>
    </xdr:from>
    <xdr:to>
      <xdr:col>7</xdr:col>
      <xdr:colOff>447675</xdr:colOff>
      <xdr:row>170</xdr:row>
      <xdr:rowOff>38100</xdr:rowOff>
    </xdr:to>
    <xdr:sp>
      <xdr:nvSpPr>
        <xdr:cNvPr id="12" name="テキスト ボックス 72"/>
        <xdr:cNvSpPr txBox="1">
          <a:spLocks noChangeArrowheads="1"/>
        </xdr:cNvSpPr>
      </xdr:nvSpPr>
      <xdr:spPr>
        <a:xfrm>
          <a:off x="11363325" y="515302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174</xdr:row>
      <xdr:rowOff>47625</xdr:rowOff>
    </xdr:from>
    <xdr:to>
      <xdr:col>7</xdr:col>
      <xdr:colOff>447675</xdr:colOff>
      <xdr:row>175</xdr:row>
      <xdr:rowOff>47625</xdr:rowOff>
    </xdr:to>
    <xdr:sp>
      <xdr:nvSpPr>
        <xdr:cNvPr id="13" name="テキスト ボックス 73"/>
        <xdr:cNvSpPr txBox="1">
          <a:spLocks noChangeArrowheads="1"/>
        </xdr:cNvSpPr>
      </xdr:nvSpPr>
      <xdr:spPr>
        <a:xfrm>
          <a:off x="11363325" y="531114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168</xdr:row>
      <xdr:rowOff>57150</xdr:rowOff>
    </xdr:from>
    <xdr:to>
      <xdr:col>8</xdr:col>
      <xdr:colOff>1181100</xdr:colOff>
      <xdr:row>169</xdr:row>
      <xdr:rowOff>57150</xdr:rowOff>
    </xdr:to>
    <xdr:sp>
      <xdr:nvSpPr>
        <xdr:cNvPr id="14" name="テキスト ボックス 74"/>
        <xdr:cNvSpPr txBox="1">
          <a:spLocks noChangeArrowheads="1"/>
        </xdr:cNvSpPr>
      </xdr:nvSpPr>
      <xdr:spPr>
        <a:xfrm>
          <a:off x="12906375" y="512349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173</xdr:row>
      <xdr:rowOff>104775</xdr:rowOff>
    </xdr:from>
    <xdr:to>
      <xdr:col>8</xdr:col>
      <xdr:colOff>1181100</xdr:colOff>
      <xdr:row>174</xdr:row>
      <xdr:rowOff>104775</xdr:rowOff>
    </xdr:to>
    <xdr:sp>
      <xdr:nvSpPr>
        <xdr:cNvPr id="15" name="テキスト ボックス 75"/>
        <xdr:cNvSpPr txBox="1">
          <a:spLocks noChangeArrowheads="1"/>
        </xdr:cNvSpPr>
      </xdr:nvSpPr>
      <xdr:spPr>
        <a:xfrm>
          <a:off x="12906375" y="528542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224</xdr:row>
      <xdr:rowOff>38100</xdr:rowOff>
    </xdr:from>
    <xdr:to>
      <xdr:col>8</xdr:col>
      <xdr:colOff>1057275</xdr:colOff>
      <xdr:row>225</xdr:row>
      <xdr:rowOff>38100</xdr:rowOff>
    </xdr:to>
    <xdr:sp>
      <xdr:nvSpPr>
        <xdr:cNvPr id="16" name="テキスト ボックス 76"/>
        <xdr:cNvSpPr txBox="1">
          <a:spLocks noChangeArrowheads="1"/>
        </xdr:cNvSpPr>
      </xdr:nvSpPr>
      <xdr:spPr>
        <a:xfrm>
          <a:off x="13173075" y="68056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229</xdr:row>
      <xdr:rowOff>38100</xdr:rowOff>
    </xdr:from>
    <xdr:to>
      <xdr:col>7</xdr:col>
      <xdr:colOff>447675</xdr:colOff>
      <xdr:row>230</xdr:row>
      <xdr:rowOff>38100</xdr:rowOff>
    </xdr:to>
    <xdr:sp>
      <xdr:nvSpPr>
        <xdr:cNvPr id="17" name="テキスト ボックス 77"/>
        <xdr:cNvSpPr txBox="1">
          <a:spLocks noChangeArrowheads="1"/>
        </xdr:cNvSpPr>
      </xdr:nvSpPr>
      <xdr:spPr>
        <a:xfrm>
          <a:off x="11363325" y="69627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234</xdr:row>
      <xdr:rowOff>47625</xdr:rowOff>
    </xdr:from>
    <xdr:to>
      <xdr:col>7</xdr:col>
      <xdr:colOff>447675</xdr:colOff>
      <xdr:row>235</xdr:row>
      <xdr:rowOff>47625</xdr:rowOff>
    </xdr:to>
    <xdr:sp>
      <xdr:nvSpPr>
        <xdr:cNvPr id="18" name="テキスト ボックス 78"/>
        <xdr:cNvSpPr txBox="1">
          <a:spLocks noChangeArrowheads="1"/>
        </xdr:cNvSpPr>
      </xdr:nvSpPr>
      <xdr:spPr>
        <a:xfrm>
          <a:off x="11363325" y="71208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228</xdr:row>
      <xdr:rowOff>57150</xdr:rowOff>
    </xdr:from>
    <xdr:to>
      <xdr:col>8</xdr:col>
      <xdr:colOff>1181100</xdr:colOff>
      <xdr:row>229</xdr:row>
      <xdr:rowOff>57150</xdr:rowOff>
    </xdr:to>
    <xdr:sp>
      <xdr:nvSpPr>
        <xdr:cNvPr id="19" name="テキスト ボックス 79"/>
        <xdr:cNvSpPr txBox="1">
          <a:spLocks noChangeArrowheads="1"/>
        </xdr:cNvSpPr>
      </xdr:nvSpPr>
      <xdr:spPr>
        <a:xfrm>
          <a:off x="12906375" y="69332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233</xdr:row>
      <xdr:rowOff>104775</xdr:rowOff>
    </xdr:from>
    <xdr:to>
      <xdr:col>8</xdr:col>
      <xdr:colOff>1181100</xdr:colOff>
      <xdr:row>234</xdr:row>
      <xdr:rowOff>104775</xdr:rowOff>
    </xdr:to>
    <xdr:sp>
      <xdr:nvSpPr>
        <xdr:cNvPr id="20" name="テキスト ボックス 80"/>
        <xdr:cNvSpPr txBox="1">
          <a:spLocks noChangeArrowheads="1"/>
        </xdr:cNvSpPr>
      </xdr:nvSpPr>
      <xdr:spPr>
        <a:xfrm>
          <a:off x="12906375" y="70951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284</xdr:row>
      <xdr:rowOff>38100</xdr:rowOff>
    </xdr:from>
    <xdr:to>
      <xdr:col>8</xdr:col>
      <xdr:colOff>1057275</xdr:colOff>
      <xdr:row>285</xdr:row>
      <xdr:rowOff>38100</xdr:rowOff>
    </xdr:to>
    <xdr:sp>
      <xdr:nvSpPr>
        <xdr:cNvPr id="21" name="テキスト ボックス 81"/>
        <xdr:cNvSpPr txBox="1">
          <a:spLocks noChangeArrowheads="1"/>
        </xdr:cNvSpPr>
      </xdr:nvSpPr>
      <xdr:spPr>
        <a:xfrm>
          <a:off x="13173075" y="861536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289</xdr:row>
      <xdr:rowOff>38100</xdr:rowOff>
    </xdr:from>
    <xdr:to>
      <xdr:col>7</xdr:col>
      <xdr:colOff>447675</xdr:colOff>
      <xdr:row>290</xdr:row>
      <xdr:rowOff>38100</xdr:rowOff>
    </xdr:to>
    <xdr:sp>
      <xdr:nvSpPr>
        <xdr:cNvPr id="22" name="テキスト ボックス 82"/>
        <xdr:cNvSpPr txBox="1">
          <a:spLocks noChangeArrowheads="1"/>
        </xdr:cNvSpPr>
      </xdr:nvSpPr>
      <xdr:spPr>
        <a:xfrm>
          <a:off x="11363325" y="877252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294</xdr:row>
      <xdr:rowOff>47625</xdr:rowOff>
    </xdr:from>
    <xdr:to>
      <xdr:col>7</xdr:col>
      <xdr:colOff>447675</xdr:colOff>
      <xdr:row>295</xdr:row>
      <xdr:rowOff>47625</xdr:rowOff>
    </xdr:to>
    <xdr:sp>
      <xdr:nvSpPr>
        <xdr:cNvPr id="23" name="テキスト ボックス 83"/>
        <xdr:cNvSpPr txBox="1">
          <a:spLocks noChangeArrowheads="1"/>
        </xdr:cNvSpPr>
      </xdr:nvSpPr>
      <xdr:spPr>
        <a:xfrm>
          <a:off x="11363325" y="893064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288</xdr:row>
      <xdr:rowOff>57150</xdr:rowOff>
    </xdr:from>
    <xdr:to>
      <xdr:col>8</xdr:col>
      <xdr:colOff>1181100</xdr:colOff>
      <xdr:row>289</xdr:row>
      <xdr:rowOff>57150</xdr:rowOff>
    </xdr:to>
    <xdr:sp>
      <xdr:nvSpPr>
        <xdr:cNvPr id="24" name="テキスト ボックス 84"/>
        <xdr:cNvSpPr txBox="1">
          <a:spLocks noChangeArrowheads="1"/>
        </xdr:cNvSpPr>
      </xdr:nvSpPr>
      <xdr:spPr>
        <a:xfrm>
          <a:off x="12906375" y="874299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293</xdr:row>
      <xdr:rowOff>104775</xdr:rowOff>
    </xdr:from>
    <xdr:to>
      <xdr:col>8</xdr:col>
      <xdr:colOff>1181100</xdr:colOff>
      <xdr:row>294</xdr:row>
      <xdr:rowOff>104775</xdr:rowOff>
    </xdr:to>
    <xdr:sp>
      <xdr:nvSpPr>
        <xdr:cNvPr id="25" name="テキスト ボックス 85"/>
        <xdr:cNvSpPr txBox="1">
          <a:spLocks noChangeArrowheads="1"/>
        </xdr:cNvSpPr>
      </xdr:nvSpPr>
      <xdr:spPr>
        <a:xfrm>
          <a:off x="12906375" y="890492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344</xdr:row>
      <xdr:rowOff>38100</xdr:rowOff>
    </xdr:from>
    <xdr:to>
      <xdr:col>8</xdr:col>
      <xdr:colOff>1057275</xdr:colOff>
      <xdr:row>345</xdr:row>
      <xdr:rowOff>38100</xdr:rowOff>
    </xdr:to>
    <xdr:sp>
      <xdr:nvSpPr>
        <xdr:cNvPr id="26" name="テキスト ボックス 86"/>
        <xdr:cNvSpPr txBox="1">
          <a:spLocks noChangeArrowheads="1"/>
        </xdr:cNvSpPr>
      </xdr:nvSpPr>
      <xdr:spPr>
        <a:xfrm>
          <a:off x="13173075" y="104251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349</xdr:row>
      <xdr:rowOff>38100</xdr:rowOff>
    </xdr:from>
    <xdr:to>
      <xdr:col>7</xdr:col>
      <xdr:colOff>447675</xdr:colOff>
      <xdr:row>350</xdr:row>
      <xdr:rowOff>38100</xdr:rowOff>
    </xdr:to>
    <xdr:sp>
      <xdr:nvSpPr>
        <xdr:cNvPr id="27" name="テキスト ボックス 87"/>
        <xdr:cNvSpPr txBox="1">
          <a:spLocks noChangeArrowheads="1"/>
        </xdr:cNvSpPr>
      </xdr:nvSpPr>
      <xdr:spPr>
        <a:xfrm>
          <a:off x="11363325" y="105822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354</xdr:row>
      <xdr:rowOff>47625</xdr:rowOff>
    </xdr:from>
    <xdr:to>
      <xdr:col>7</xdr:col>
      <xdr:colOff>447675</xdr:colOff>
      <xdr:row>355</xdr:row>
      <xdr:rowOff>47625</xdr:rowOff>
    </xdr:to>
    <xdr:sp>
      <xdr:nvSpPr>
        <xdr:cNvPr id="28" name="テキスト ボックス 88"/>
        <xdr:cNvSpPr txBox="1">
          <a:spLocks noChangeArrowheads="1"/>
        </xdr:cNvSpPr>
      </xdr:nvSpPr>
      <xdr:spPr>
        <a:xfrm>
          <a:off x="11363325" y="107403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348</xdr:row>
      <xdr:rowOff>57150</xdr:rowOff>
    </xdr:from>
    <xdr:to>
      <xdr:col>8</xdr:col>
      <xdr:colOff>1181100</xdr:colOff>
      <xdr:row>349</xdr:row>
      <xdr:rowOff>57150</xdr:rowOff>
    </xdr:to>
    <xdr:sp>
      <xdr:nvSpPr>
        <xdr:cNvPr id="29" name="テキスト ボックス 89"/>
        <xdr:cNvSpPr txBox="1">
          <a:spLocks noChangeArrowheads="1"/>
        </xdr:cNvSpPr>
      </xdr:nvSpPr>
      <xdr:spPr>
        <a:xfrm>
          <a:off x="12906375" y="105527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353</xdr:row>
      <xdr:rowOff>104775</xdr:rowOff>
    </xdr:from>
    <xdr:to>
      <xdr:col>8</xdr:col>
      <xdr:colOff>1181100</xdr:colOff>
      <xdr:row>354</xdr:row>
      <xdr:rowOff>104775</xdr:rowOff>
    </xdr:to>
    <xdr:sp>
      <xdr:nvSpPr>
        <xdr:cNvPr id="30" name="テキスト ボックス 90"/>
        <xdr:cNvSpPr txBox="1">
          <a:spLocks noChangeArrowheads="1"/>
        </xdr:cNvSpPr>
      </xdr:nvSpPr>
      <xdr:spPr>
        <a:xfrm>
          <a:off x="12906375" y="107146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404</xdr:row>
      <xdr:rowOff>38100</xdr:rowOff>
    </xdr:from>
    <xdr:to>
      <xdr:col>8</xdr:col>
      <xdr:colOff>1057275</xdr:colOff>
      <xdr:row>405</xdr:row>
      <xdr:rowOff>38100</xdr:rowOff>
    </xdr:to>
    <xdr:sp>
      <xdr:nvSpPr>
        <xdr:cNvPr id="31" name="テキスト ボックス 91"/>
        <xdr:cNvSpPr txBox="1">
          <a:spLocks noChangeArrowheads="1"/>
        </xdr:cNvSpPr>
      </xdr:nvSpPr>
      <xdr:spPr>
        <a:xfrm>
          <a:off x="13173075" y="1223486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409</xdr:row>
      <xdr:rowOff>38100</xdr:rowOff>
    </xdr:from>
    <xdr:to>
      <xdr:col>7</xdr:col>
      <xdr:colOff>447675</xdr:colOff>
      <xdr:row>410</xdr:row>
      <xdr:rowOff>38100</xdr:rowOff>
    </xdr:to>
    <xdr:sp>
      <xdr:nvSpPr>
        <xdr:cNvPr id="32" name="テキスト ボックス 92"/>
        <xdr:cNvSpPr txBox="1">
          <a:spLocks noChangeArrowheads="1"/>
        </xdr:cNvSpPr>
      </xdr:nvSpPr>
      <xdr:spPr>
        <a:xfrm>
          <a:off x="11363325" y="1239202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414</xdr:row>
      <xdr:rowOff>47625</xdr:rowOff>
    </xdr:from>
    <xdr:to>
      <xdr:col>7</xdr:col>
      <xdr:colOff>447675</xdr:colOff>
      <xdr:row>415</xdr:row>
      <xdr:rowOff>47625</xdr:rowOff>
    </xdr:to>
    <xdr:sp>
      <xdr:nvSpPr>
        <xdr:cNvPr id="33" name="テキスト ボックス 93"/>
        <xdr:cNvSpPr txBox="1">
          <a:spLocks noChangeArrowheads="1"/>
        </xdr:cNvSpPr>
      </xdr:nvSpPr>
      <xdr:spPr>
        <a:xfrm>
          <a:off x="11363325" y="1255014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408</xdr:row>
      <xdr:rowOff>57150</xdr:rowOff>
    </xdr:from>
    <xdr:to>
      <xdr:col>8</xdr:col>
      <xdr:colOff>1181100</xdr:colOff>
      <xdr:row>409</xdr:row>
      <xdr:rowOff>57150</xdr:rowOff>
    </xdr:to>
    <xdr:sp>
      <xdr:nvSpPr>
        <xdr:cNvPr id="34" name="テキスト ボックス 94"/>
        <xdr:cNvSpPr txBox="1">
          <a:spLocks noChangeArrowheads="1"/>
        </xdr:cNvSpPr>
      </xdr:nvSpPr>
      <xdr:spPr>
        <a:xfrm>
          <a:off x="12906375" y="1236249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413</xdr:row>
      <xdr:rowOff>104775</xdr:rowOff>
    </xdr:from>
    <xdr:to>
      <xdr:col>8</xdr:col>
      <xdr:colOff>1181100</xdr:colOff>
      <xdr:row>414</xdr:row>
      <xdr:rowOff>104775</xdr:rowOff>
    </xdr:to>
    <xdr:sp>
      <xdr:nvSpPr>
        <xdr:cNvPr id="35" name="テキスト ボックス 95"/>
        <xdr:cNvSpPr txBox="1">
          <a:spLocks noChangeArrowheads="1"/>
        </xdr:cNvSpPr>
      </xdr:nvSpPr>
      <xdr:spPr>
        <a:xfrm>
          <a:off x="12906375" y="1252442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464</xdr:row>
      <xdr:rowOff>38100</xdr:rowOff>
    </xdr:from>
    <xdr:to>
      <xdr:col>8</xdr:col>
      <xdr:colOff>1057275</xdr:colOff>
      <xdr:row>465</xdr:row>
      <xdr:rowOff>38100</xdr:rowOff>
    </xdr:to>
    <xdr:sp>
      <xdr:nvSpPr>
        <xdr:cNvPr id="36" name="テキスト ボックス 96"/>
        <xdr:cNvSpPr txBox="1">
          <a:spLocks noChangeArrowheads="1"/>
        </xdr:cNvSpPr>
      </xdr:nvSpPr>
      <xdr:spPr>
        <a:xfrm>
          <a:off x="13173075" y="140446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469</xdr:row>
      <xdr:rowOff>38100</xdr:rowOff>
    </xdr:from>
    <xdr:to>
      <xdr:col>7</xdr:col>
      <xdr:colOff>447675</xdr:colOff>
      <xdr:row>470</xdr:row>
      <xdr:rowOff>38100</xdr:rowOff>
    </xdr:to>
    <xdr:sp>
      <xdr:nvSpPr>
        <xdr:cNvPr id="37" name="テキスト ボックス 97"/>
        <xdr:cNvSpPr txBox="1">
          <a:spLocks noChangeArrowheads="1"/>
        </xdr:cNvSpPr>
      </xdr:nvSpPr>
      <xdr:spPr>
        <a:xfrm>
          <a:off x="11363325" y="142017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474</xdr:row>
      <xdr:rowOff>47625</xdr:rowOff>
    </xdr:from>
    <xdr:to>
      <xdr:col>7</xdr:col>
      <xdr:colOff>447675</xdr:colOff>
      <xdr:row>475</xdr:row>
      <xdr:rowOff>47625</xdr:rowOff>
    </xdr:to>
    <xdr:sp>
      <xdr:nvSpPr>
        <xdr:cNvPr id="38" name="テキスト ボックス 98"/>
        <xdr:cNvSpPr txBox="1">
          <a:spLocks noChangeArrowheads="1"/>
        </xdr:cNvSpPr>
      </xdr:nvSpPr>
      <xdr:spPr>
        <a:xfrm>
          <a:off x="11363325" y="143598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468</xdr:row>
      <xdr:rowOff>57150</xdr:rowOff>
    </xdr:from>
    <xdr:to>
      <xdr:col>8</xdr:col>
      <xdr:colOff>1181100</xdr:colOff>
      <xdr:row>469</xdr:row>
      <xdr:rowOff>57150</xdr:rowOff>
    </xdr:to>
    <xdr:sp>
      <xdr:nvSpPr>
        <xdr:cNvPr id="39" name="テキスト ボックス 99"/>
        <xdr:cNvSpPr txBox="1">
          <a:spLocks noChangeArrowheads="1"/>
        </xdr:cNvSpPr>
      </xdr:nvSpPr>
      <xdr:spPr>
        <a:xfrm>
          <a:off x="12906375" y="141722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473</xdr:row>
      <xdr:rowOff>104775</xdr:rowOff>
    </xdr:from>
    <xdr:to>
      <xdr:col>8</xdr:col>
      <xdr:colOff>1181100</xdr:colOff>
      <xdr:row>474</xdr:row>
      <xdr:rowOff>104775</xdr:rowOff>
    </xdr:to>
    <xdr:sp>
      <xdr:nvSpPr>
        <xdr:cNvPr id="40" name="テキスト ボックス 100"/>
        <xdr:cNvSpPr txBox="1">
          <a:spLocks noChangeArrowheads="1"/>
        </xdr:cNvSpPr>
      </xdr:nvSpPr>
      <xdr:spPr>
        <a:xfrm>
          <a:off x="12906375" y="143341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524</xdr:row>
      <xdr:rowOff>38100</xdr:rowOff>
    </xdr:from>
    <xdr:to>
      <xdr:col>8</xdr:col>
      <xdr:colOff>1057275</xdr:colOff>
      <xdr:row>525</xdr:row>
      <xdr:rowOff>38100</xdr:rowOff>
    </xdr:to>
    <xdr:sp>
      <xdr:nvSpPr>
        <xdr:cNvPr id="41" name="テキスト ボックス 101"/>
        <xdr:cNvSpPr txBox="1">
          <a:spLocks noChangeArrowheads="1"/>
        </xdr:cNvSpPr>
      </xdr:nvSpPr>
      <xdr:spPr>
        <a:xfrm>
          <a:off x="13173075" y="1585436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529</xdr:row>
      <xdr:rowOff>38100</xdr:rowOff>
    </xdr:from>
    <xdr:to>
      <xdr:col>7</xdr:col>
      <xdr:colOff>447675</xdr:colOff>
      <xdr:row>530</xdr:row>
      <xdr:rowOff>38100</xdr:rowOff>
    </xdr:to>
    <xdr:sp>
      <xdr:nvSpPr>
        <xdr:cNvPr id="42" name="テキスト ボックス 102"/>
        <xdr:cNvSpPr txBox="1">
          <a:spLocks noChangeArrowheads="1"/>
        </xdr:cNvSpPr>
      </xdr:nvSpPr>
      <xdr:spPr>
        <a:xfrm>
          <a:off x="11363325" y="1601152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534</xdr:row>
      <xdr:rowOff>47625</xdr:rowOff>
    </xdr:from>
    <xdr:to>
      <xdr:col>7</xdr:col>
      <xdr:colOff>447675</xdr:colOff>
      <xdr:row>535</xdr:row>
      <xdr:rowOff>47625</xdr:rowOff>
    </xdr:to>
    <xdr:sp>
      <xdr:nvSpPr>
        <xdr:cNvPr id="43" name="テキスト ボックス 103"/>
        <xdr:cNvSpPr txBox="1">
          <a:spLocks noChangeArrowheads="1"/>
        </xdr:cNvSpPr>
      </xdr:nvSpPr>
      <xdr:spPr>
        <a:xfrm>
          <a:off x="11363325" y="1616964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528</xdr:row>
      <xdr:rowOff>57150</xdr:rowOff>
    </xdr:from>
    <xdr:to>
      <xdr:col>8</xdr:col>
      <xdr:colOff>1181100</xdr:colOff>
      <xdr:row>529</xdr:row>
      <xdr:rowOff>57150</xdr:rowOff>
    </xdr:to>
    <xdr:sp>
      <xdr:nvSpPr>
        <xdr:cNvPr id="44" name="テキスト ボックス 104"/>
        <xdr:cNvSpPr txBox="1">
          <a:spLocks noChangeArrowheads="1"/>
        </xdr:cNvSpPr>
      </xdr:nvSpPr>
      <xdr:spPr>
        <a:xfrm>
          <a:off x="12906375" y="1598199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533</xdr:row>
      <xdr:rowOff>104775</xdr:rowOff>
    </xdr:from>
    <xdr:to>
      <xdr:col>8</xdr:col>
      <xdr:colOff>1181100</xdr:colOff>
      <xdr:row>534</xdr:row>
      <xdr:rowOff>104775</xdr:rowOff>
    </xdr:to>
    <xdr:sp>
      <xdr:nvSpPr>
        <xdr:cNvPr id="45" name="テキスト ボックス 105"/>
        <xdr:cNvSpPr txBox="1">
          <a:spLocks noChangeArrowheads="1"/>
        </xdr:cNvSpPr>
      </xdr:nvSpPr>
      <xdr:spPr>
        <a:xfrm>
          <a:off x="12906375" y="1614392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584</xdr:row>
      <xdr:rowOff>38100</xdr:rowOff>
    </xdr:from>
    <xdr:to>
      <xdr:col>8</xdr:col>
      <xdr:colOff>1057275</xdr:colOff>
      <xdr:row>585</xdr:row>
      <xdr:rowOff>38100</xdr:rowOff>
    </xdr:to>
    <xdr:sp>
      <xdr:nvSpPr>
        <xdr:cNvPr id="46" name="テキスト ボックス 106"/>
        <xdr:cNvSpPr txBox="1">
          <a:spLocks noChangeArrowheads="1"/>
        </xdr:cNvSpPr>
      </xdr:nvSpPr>
      <xdr:spPr>
        <a:xfrm>
          <a:off x="13173075" y="176641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589</xdr:row>
      <xdr:rowOff>38100</xdr:rowOff>
    </xdr:from>
    <xdr:to>
      <xdr:col>7</xdr:col>
      <xdr:colOff>447675</xdr:colOff>
      <xdr:row>590</xdr:row>
      <xdr:rowOff>38100</xdr:rowOff>
    </xdr:to>
    <xdr:sp>
      <xdr:nvSpPr>
        <xdr:cNvPr id="47" name="テキスト ボックス 107"/>
        <xdr:cNvSpPr txBox="1">
          <a:spLocks noChangeArrowheads="1"/>
        </xdr:cNvSpPr>
      </xdr:nvSpPr>
      <xdr:spPr>
        <a:xfrm>
          <a:off x="11363325" y="178212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594</xdr:row>
      <xdr:rowOff>47625</xdr:rowOff>
    </xdr:from>
    <xdr:to>
      <xdr:col>7</xdr:col>
      <xdr:colOff>447675</xdr:colOff>
      <xdr:row>595</xdr:row>
      <xdr:rowOff>47625</xdr:rowOff>
    </xdr:to>
    <xdr:sp>
      <xdr:nvSpPr>
        <xdr:cNvPr id="48" name="テキスト ボックス 108"/>
        <xdr:cNvSpPr txBox="1">
          <a:spLocks noChangeArrowheads="1"/>
        </xdr:cNvSpPr>
      </xdr:nvSpPr>
      <xdr:spPr>
        <a:xfrm>
          <a:off x="11363325" y="179793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588</xdr:row>
      <xdr:rowOff>57150</xdr:rowOff>
    </xdr:from>
    <xdr:to>
      <xdr:col>8</xdr:col>
      <xdr:colOff>1181100</xdr:colOff>
      <xdr:row>589</xdr:row>
      <xdr:rowOff>57150</xdr:rowOff>
    </xdr:to>
    <xdr:sp>
      <xdr:nvSpPr>
        <xdr:cNvPr id="49" name="テキスト ボックス 109"/>
        <xdr:cNvSpPr txBox="1">
          <a:spLocks noChangeArrowheads="1"/>
        </xdr:cNvSpPr>
      </xdr:nvSpPr>
      <xdr:spPr>
        <a:xfrm>
          <a:off x="12906375" y="177917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593</xdr:row>
      <xdr:rowOff>104775</xdr:rowOff>
    </xdr:from>
    <xdr:to>
      <xdr:col>8</xdr:col>
      <xdr:colOff>1181100</xdr:colOff>
      <xdr:row>594</xdr:row>
      <xdr:rowOff>104775</xdr:rowOff>
    </xdr:to>
    <xdr:sp>
      <xdr:nvSpPr>
        <xdr:cNvPr id="50" name="テキスト ボックス 110"/>
        <xdr:cNvSpPr txBox="1">
          <a:spLocks noChangeArrowheads="1"/>
        </xdr:cNvSpPr>
      </xdr:nvSpPr>
      <xdr:spPr>
        <a:xfrm>
          <a:off x="12906375" y="179536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104</xdr:row>
      <xdr:rowOff>38100</xdr:rowOff>
    </xdr:from>
    <xdr:to>
      <xdr:col>8</xdr:col>
      <xdr:colOff>1057275</xdr:colOff>
      <xdr:row>105</xdr:row>
      <xdr:rowOff>38100</xdr:rowOff>
    </xdr:to>
    <xdr:sp>
      <xdr:nvSpPr>
        <xdr:cNvPr id="51" name="テキスト ボックス 51"/>
        <xdr:cNvSpPr txBox="1">
          <a:spLocks noChangeArrowheads="1"/>
        </xdr:cNvSpPr>
      </xdr:nvSpPr>
      <xdr:spPr>
        <a:xfrm>
          <a:off x="13173075" y="31861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109</xdr:row>
      <xdr:rowOff>38100</xdr:rowOff>
    </xdr:from>
    <xdr:to>
      <xdr:col>7</xdr:col>
      <xdr:colOff>447675</xdr:colOff>
      <xdr:row>110</xdr:row>
      <xdr:rowOff>38100</xdr:rowOff>
    </xdr:to>
    <xdr:sp>
      <xdr:nvSpPr>
        <xdr:cNvPr id="52" name="テキスト ボックス 52"/>
        <xdr:cNvSpPr txBox="1">
          <a:spLocks noChangeArrowheads="1"/>
        </xdr:cNvSpPr>
      </xdr:nvSpPr>
      <xdr:spPr>
        <a:xfrm>
          <a:off x="11363325" y="33432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114</xdr:row>
      <xdr:rowOff>47625</xdr:rowOff>
    </xdr:from>
    <xdr:to>
      <xdr:col>7</xdr:col>
      <xdr:colOff>447675</xdr:colOff>
      <xdr:row>115</xdr:row>
      <xdr:rowOff>47625</xdr:rowOff>
    </xdr:to>
    <xdr:sp>
      <xdr:nvSpPr>
        <xdr:cNvPr id="53" name="テキスト ボックス 53"/>
        <xdr:cNvSpPr txBox="1">
          <a:spLocks noChangeArrowheads="1"/>
        </xdr:cNvSpPr>
      </xdr:nvSpPr>
      <xdr:spPr>
        <a:xfrm>
          <a:off x="11363325" y="35013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108</xdr:row>
      <xdr:rowOff>57150</xdr:rowOff>
    </xdr:from>
    <xdr:to>
      <xdr:col>8</xdr:col>
      <xdr:colOff>1181100</xdr:colOff>
      <xdr:row>109</xdr:row>
      <xdr:rowOff>57150</xdr:rowOff>
    </xdr:to>
    <xdr:sp>
      <xdr:nvSpPr>
        <xdr:cNvPr id="54" name="テキスト ボックス 54"/>
        <xdr:cNvSpPr txBox="1">
          <a:spLocks noChangeArrowheads="1"/>
        </xdr:cNvSpPr>
      </xdr:nvSpPr>
      <xdr:spPr>
        <a:xfrm>
          <a:off x="12906375" y="33137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113</xdr:row>
      <xdr:rowOff>104775</xdr:rowOff>
    </xdr:from>
    <xdr:to>
      <xdr:col>8</xdr:col>
      <xdr:colOff>1181100</xdr:colOff>
      <xdr:row>114</xdr:row>
      <xdr:rowOff>104775</xdr:rowOff>
    </xdr:to>
    <xdr:sp>
      <xdr:nvSpPr>
        <xdr:cNvPr id="55" name="テキスト ボックス 55"/>
        <xdr:cNvSpPr txBox="1">
          <a:spLocks noChangeArrowheads="1"/>
        </xdr:cNvSpPr>
      </xdr:nvSpPr>
      <xdr:spPr>
        <a:xfrm>
          <a:off x="12906375" y="34756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164</xdr:row>
      <xdr:rowOff>38100</xdr:rowOff>
    </xdr:from>
    <xdr:to>
      <xdr:col>8</xdr:col>
      <xdr:colOff>1057275</xdr:colOff>
      <xdr:row>165</xdr:row>
      <xdr:rowOff>38100</xdr:rowOff>
    </xdr:to>
    <xdr:sp>
      <xdr:nvSpPr>
        <xdr:cNvPr id="56" name="テキスト ボックス 56"/>
        <xdr:cNvSpPr txBox="1">
          <a:spLocks noChangeArrowheads="1"/>
        </xdr:cNvSpPr>
      </xdr:nvSpPr>
      <xdr:spPr>
        <a:xfrm>
          <a:off x="13173075" y="499586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169</xdr:row>
      <xdr:rowOff>38100</xdr:rowOff>
    </xdr:from>
    <xdr:to>
      <xdr:col>7</xdr:col>
      <xdr:colOff>447675</xdr:colOff>
      <xdr:row>170</xdr:row>
      <xdr:rowOff>38100</xdr:rowOff>
    </xdr:to>
    <xdr:sp>
      <xdr:nvSpPr>
        <xdr:cNvPr id="57" name="テキスト ボックス 57"/>
        <xdr:cNvSpPr txBox="1">
          <a:spLocks noChangeArrowheads="1"/>
        </xdr:cNvSpPr>
      </xdr:nvSpPr>
      <xdr:spPr>
        <a:xfrm>
          <a:off x="11363325" y="515302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174</xdr:row>
      <xdr:rowOff>47625</xdr:rowOff>
    </xdr:from>
    <xdr:to>
      <xdr:col>7</xdr:col>
      <xdr:colOff>447675</xdr:colOff>
      <xdr:row>175</xdr:row>
      <xdr:rowOff>47625</xdr:rowOff>
    </xdr:to>
    <xdr:sp>
      <xdr:nvSpPr>
        <xdr:cNvPr id="58" name="テキスト ボックス 58"/>
        <xdr:cNvSpPr txBox="1">
          <a:spLocks noChangeArrowheads="1"/>
        </xdr:cNvSpPr>
      </xdr:nvSpPr>
      <xdr:spPr>
        <a:xfrm>
          <a:off x="11363325" y="531114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168</xdr:row>
      <xdr:rowOff>57150</xdr:rowOff>
    </xdr:from>
    <xdr:to>
      <xdr:col>8</xdr:col>
      <xdr:colOff>1181100</xdr:colOff>
      <xdr:row>169</xdr:row>
      <xdr:rowOff>57150</xdr:rowOff>
    </xdr:to>
    <xdr:sp>
      <xdr:nvSpPr>
        <xdr:cNvPr id="59" name="テキスト ボックス 59"/>
        <xdr:cNvSpPr txBox="1">
          <a:spLocks noChangeArrowheads="1"/>
        </xdr:cNvSpPr>
      </xdr:nvSpPr>
      <xdr:spPr>
        <a:xfrm>
          <a:off x="12906375" y="512349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173</xdr:row>
      <xdr:rowOff>104775</xdr:rowOff>
    </xdr:from>
    <xdr:to>
      <xdr:col>8</xdr:col>
      <xdr:colOff>1181100</xdr:colOff>
      <xdr:row>174</xdr:row>
      <xdr:rowOff>104775</xdr:rowOff>
    </xdr:to>
    <xdr:sp>
      <xdr:nvSpPr>
        <xdr:cNvPr id="60" name="テキスト ボックス 60"/>
        <xdr:cNvSpPr txBox="1">
          <a:spLocks noChangeArrowheads="1"/>
        </xdr:cNvSpPr>
      </xdr:nvSpPr>
      <xdr:spPr>
        <a:xfrm>
          <a:off x="12906375" y="528542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224</xdr:row>
      <xdr:rowOff>38100</xdr:rowOff>
    </xdr:from>
    <xdr:to>
      <xdr:col>8</xdr:col>
      <xdr:colOff>1057275</xdr:colOff>
      <xdr:row>225</xdr:row>
      <xdr:rowOff>38100</xdr:rowOff>
    </xdr:to>
    <xdr:sp>
      <xdr:nvSpPr>
        <xdr:cNvPr id="61" name="テキスト ボックス 61"/>
        <xdr:cNvSpPr txBox="1">
          <a:spLocks noChangeArrowheads="1"/>
        </xdr:cNvSpPr>
      </xdr:nvSpPr>
      <xdr:spPr>
        <a:xfrm>
          <a:off x="13173075" y="68056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229</xdr:row>
      <xdr:rowOff>38100</xdr:rowOff>
    </xdr:from>
    <xdr:to>
      <xdr:col>7</xdr:col>
      <xdr:colOff>447675</xdr:colOff>
      <xdr:row>230</xdr:row>
      <xdr:rowOff>38100</xdr:rowOff>
    </xdr:to>
    <xdr:sp>
      <xdr:nvSpPr>
        <xdr:cNvPr id="62" name="テキスト ボックス 62"/>
        <xdr:cNvSpPr txBox="1">
          <a:spLocks noChangeArrowheads="1"/>
        </xdr:cNvSpPr>
      </xdr:nvSpPr>
      <xdr:spPr>
        <a:xfrm>
          <a:off x="11363325" y="69627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234</xdr:row>
      <xdr:rowOff>47625</xdr:rowOff>
    </xdr:from>
    <xdr:to>
      <xdr:col>7</xdr:col>
      <xdr:colOff>447675</xdr:colOff>
      <xdr:row>235</xdr:row>
      <xdr:rowOff>47625</xdr:rowOff>
    </xdr:to>
    <xdr:sp>
      <xdr:nvSpPr>
        <xdr:cNvPr id="63" name="テキスト ボックス 63"/>
        <xdr:cNvSpPr txBox="1">
          <a:spLocks noChangeArrowheads="1"/>
        </xdr:cNvSpPr>
      </xdr:nvSpPr>
      <xdr:spPr>
        <a:xfrm>
          <a:off x="11363325" y="71208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228</xdr:row>
      <xdr:rowOff>57150</xdr:rowOff>
    </xdr:from>
    <xdr:to>
      <xdr:col>8</xdr:col>
      <xdr:colOff>1181100</xdr:colOff>
      <xdr:row>229</xdr:row>
      <xdr:rowOff>57150</xdr:rowOff>
    </xdr:to>
    <xdr:sp>
      <xdr:nvSpPr>
        <xdr:cNvPr id="64" name="テキスト ボックス 64"/>
        <xdr:cNvSpPr txBox="1">
          <a:spLocks noChangeArrowheads="1"/>
        </xdr:cNvSpPr>
      </xdr:nvSpPr>
      <xdr:spPr>
        <a:xfrm>
          <a:off x="12906375" y="69332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233</xdr:row>
      <xdr:rowOff>104775</xdr:rowOff>
    </xdr:from>
    <xdr:to>
      <xdr:col>8</xdr:col>
      <xdr:colOff>1181100</xdr:colOff>
      <xdr:row>234</xdr:row>
      <xdr:rowOff>104775</xdr:rowOff>
    </xdr:to>
    <xdr:sp>
      <xdr:nvSpPr>
        <xdr:cNvPr id="65" name="テキスト ボックス 65"/>
        <xdr:cNvSpPr txBox="1">
          <a:spLocks noChangeArrowheads="1"/>
        </xdr:cNvSpPr>
      </xdr:nvSpPr>
      <xdr:spPr>
        <a:xfrm>
          <a:off x="12906375" y="70951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284</xdr:row>
      <xdr:rowOff>38100</xdr:rowOff>
    </xdr:from>
    <xdr:to>
      <xdr:col>8</xdr:col>
      <xdr:colOff>1057275</xdr:colOff>
      <xdr:row>285</xdr:row>
      <xdr:rowOff>38100</xdr:rowOff>
    </xdr:to>
    <xdr:sp>
      <xdr:nvSpPr>
        <xdr:cNvPr id="66" name="テキスト ボックス 111"/>
        <xdr:cNvSpPr txBox="1">
          <a:spLocks noChangeArrowheads="1"/>
        </xdr:cNvSpPr>
      </xdr:nvSpPr>
      <xdr:spPr>
        <a:xfrm>
          <a:off x="13173075" y="861536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289</xdr:row>
      <xdr:rowOff>38100</xdr:rowOff>
    </xdr:from>
    <xdr:to>
      <xdr:col>7</xdr:col>
      <xdr:colOff>447675</xdr:colOff>
      <xdr:row>290</xdr:row>
      <xdr:rowOff>38100</xdr:rowOff>
    </xdr:to>
    <xdr:sp>
      <xdr:nvSpPr>
        <xdr:cNvPr id="67" name="テキスト ボックス 112"/>
        <xdr:cNvSpPr txBox="1">
          <a:spLocks noChangeArrowheads="1"/>
        </xdr:cNvSpPr>
      </xdr:nvSpPr>
      <xdr:spPr>
        <a:xfrm>
          <a:off x="11363325" y="877252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294</xdr:row>
      <xdr:rowOff>47625</xdr:rowOff>
    </xdr:from>
    <xdr:to>
      <xdr:col>7</xdr:col>
      <xdr:colOff>447675</xdr:colOff>
      <xdr:row>295</xdr:row>
      <xdr:rowOff>47625</xdr:rowOff>
    </xdr:to>
    <xdr:sp>
      <xdr:nvSpPr>
        <xdr:cNvPr id="68" name="テキスト ボックス 113"/>
        <xdr:cNvSpPr txBox="1">
          <a:spLocks noChangeArrowheads="1"/>
        </xdr:cNvSpPr>
      </xdr:nvSpPr>
      <xdr:spPr>
        <a:xfrm>
          <a:off x="11363325" y="893064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288</xdr:row>
      <xdr:rowOff>57150</xdr:rowOff>
    </xdr:from>
    <xdr:to>
      <xdr:col>8</xdr:col>
      <xdr:colOff>1181100</xdr:colOff>
      <xdr:row>289</xdr:row>
      <xdr:rowOff>57150</xdr:rowOff>
    </xdr:to>
    <xdr:sp>
      <xdr:nvSpPr>
        <xdr:cNvPr id="69" name="テキスト ボックス 114"/>
        <xdr:cNvSpPr txBox="1">
          <a:spLocks noChangeArrowheads="1"/>
        </xdr:cNvSpPr>
      </xdr:nvSpPr>
      <xdr:spPr>
        <a:xfrm>
          <a:off x="12906375" y="874299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293</xdr:row>
      <xdr:rowOff>104775</xdr:rowOff>
    </xdr:from>
    <xdr:to>
      <xdr:col>8</xdr:col>
      <xdr:colOff>1181100</xdr:colOff>
      <xdr:row>294</xdr:row>
      <xdr:rowOff>104775</xdr:rowOff>
    </xdr:to>
    <xdr:sp>
      <xdr:nvSpPr>
        <xdr:cNvPr id="70" name="テキスト ボックス 115"/>
        <xdr:cNvSpPr txBox="1">
          <a:spLocks noChangeArrowheads="1"/>
        </xdr:cNvSpPr>
      </xdr:nvSpPr>
      <xdr:spPr>
        <a:xfrm>
          <a:off x="12906375" y="890492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344</xdr:row>
      <xdr:rowOff>38100</xdr:rowOff>
    </xdr:from>
    <xdr:to>
      <xdr:col>8</xdr:col>
      <xdr:colOff>1057275</xdr:colOff>
      <xdr:row>345</xdr:row>
      <xdr:rowOff>38100</xdr:rowOff>
    </xdr:to>
    <xdr:sp>
      <xdr:nvSpPr>
        <xdr:cNvPr id="71" name="テキスト ボックス 116"/>
        <xdr:cNvSpPr txBox="1">
          <a:spLocks noChangeArrowheads="1"/>
        </xdr:cNvSpPr>
      </xdr:nvSpPr>
      <xdr:spPr>
        <a:xfrm>
          <a:off x="13173075" y="104251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349</xdr:row>
      <xdr:rowOff>38100</xdr:rowOff>
    </xdr:from>
    <xdr:to>
      <xdr:col>7</xdr:col>
      <xdr:colOff>447675</xdr:colOff>
      <xdr:row>350</xdr:row>
      <xdr:rowOff>38100</xdr:rowOff>
    </xdr:to>
    <xdr:sp>
      <xdr:nvSpPr>
        <xdr:cNvPr id="72" name="テキスト ボックス 117"/>
        <xdr:cNvSpPr txBox="1">
          <a:spLocks noChangeArrowheads="1"/>
        </xdr:cNvSpPr>
      </xdr:nvSpPr>
      <xdr:spPr>
        <a:xfrm>
          <a:off x="11363325" y="105822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354</xdr:row>
      <xdr:rowOff>47625</xdr:rowOff>
    </xdr:from>
    <xdr:to>
      <xdr:col>7</xdr:col>
      <xdr:colOff>447675</xdr:colOff>
      <xdr:row>355</xdr:row>
      <xdr:rowOff>47625</xdr:rowOff>
    </xdr:to>
    <xdr:sp>
      <xdr:nvSpPr>
        <xdr:cNvPr id="73" name="テキスト ボックス 118"/>
        <xdr:cNvSpPr txBox="1">
          <a:spLocks noChangeArrowheads="1"/>
        </xdr:cNvSpPr>
      </xdr:nvSpPr>
      <xdr:spPr>
        <a:xfrm>
          <a:off x="11363325" y="107403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348</xdr:row>
      <xdr:rowOff>57150</xdr:rowOff>
    </xdr:from>
    <xdr:to>
      <xdr:col>8</xdr:col>
      <xdr:colOff>1181100</xdr:colOff>
      <xdr:row>349</xdr:row>
      <xdr:rowOff>57150</xdr:rowOff>
    </xdr:to>
    <xdr:sp>
      <xdr:nvSpPr>
        <xdr:cNvPr id="74" name="テキスト ボックス 119"/>
        <xdr:cNvSpPr txBox="1">
          <a:spLocks noChangeArrowheads="1"/>
        </xdr:cNvSpPr>
      </xdr:nvSpPr>
      <xdr:spPr>
        <a:xfrm>
          <a:off x="12906375" y="105527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353</xdr:row>
      <xdr:rowOff>104775</xdr:rowOff>
    </xdr:from>
    <xdr:to>
      <xdr:col>8</xdr:col>
      <xdr:colOff>1181100</xdr:colOff>
      <xdr:row>354</xdr:row>
      <xdr:rowOff>104775</xdr:rowOff>
    </xdr:to>
    <xdr:sp>
      <xdr:nvSpPr>
        <xdr:cNvPr id="75" name="テキスト ボックス 120"/>
        <xdr:cNvSpPr txBox="1">
          <a:spLocks noChangeArrowheads="1"/>
        </xdr:cNvSpPr>
      </xdr:nvSpPr>
      <xdr:spPr>
        <a:xfrm>
          <a:off x="12906375" y="107146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404</xdr:row>
      <xdr:rowOff>38100</xdr:rowOff>
    </xdr:from>
    <xdr:to>
      <xdr:col>8</xdr:col>
      <xdr:colOff>1057275</xdr:colOff>
      <xdr:row>405</xdr:row>
      <xdr:rowOff>38100</xdr:rowOff>
    </xdr:to>
    <xdr:sp>
      <xdr:nvSpPr>
        <xdr:cNvPr id="76" name="テキスト ボックス 121"/>
        <xdr:cNvSpPr txBox="1">
          <a:spLocks noChangeArrowheads="1"/>
        </xdr:cNvSpPr>
      </xdr:nvSpPr>
      <xdr:spPr>
        <a:xfrm>
          <a:off x="13173075" y="1223486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409</xdr:row>
      <xdr:rowOff>38100</xdr:rowOff>
    </xdr:from>
    <xdr:to>
      <xdr:col>7</xdr:col>
      <xdr:colOff>447675</xdr:colOff>
      <xdr:row>410</xdr:row>
      <xdr:rowOff>38100</xdr:rowOff>
    </xdr:to>
    <xdr:sp>
      <xdr:nvSpPr>
        <xdr:cNvPr id="77" name="テキスト ボックス 122"/>
        <xdr:cNvSpPr txBox="1">
          <a:spLocks noChangeArrowheads="1"/>
        </xdr:cNvSpPr>
      </xdr:nvSpPr>
      <xdr:spPr>
        <a:xfrm>
          <a:off x="11363325" y="1239202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414</xdr:row>
      <xdr:rowOff>47625</xdr:rowOff>
    </xdr:from>
    <xdr:to>
      <xdr:col>7</xdr:col>
      <xdr:colOff>447675</xdr:colOff>
      <xdr:row>415</xdr:row>
      <xdr:rowOff>47625</xdr:rowOff>
    </xdr:to>
    <xdr:sp>
      <xdr:nvSpPr>
        <xdr:cNvPr id="78" name="テキスト ボックス 123"/>
        <xdr:cNvSpPr txBox="1">
          <a:spLocks noChangeArrowheads="1"/>
        </xdr:cNvSpPr>
      </xdr:nvSpPr>
      <xdr:spPr>
        <a:xfrm>
          <a:off x="11363325" y="1255014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408</xdr:row>
      <xdr:rowOff>57150</xdr:rowOff>
    </xdr:from>
    <xdr:to>
      <xdr:col>8</xdr:col>
      <xdr:colOff>1181100</xdr:colOff>
      <xdr:row>409</xdr:row>
      <xdr:rowOff>57150</xdr:rowOff>
    </xdr:to>
    <xdr:sp>
      <xdr:nvSpPr>
        <xdr:cNvPr id="79" name="テキスト ボックス 124"/>
        <xdr:cNvSpPr txBox="1">
          <a:spLocks noChangeArrowheads="1"/>
        </xdr:cNvSpPr>
      </xdr:nvSpPr>
      <xdr:spPr>
        <a:xfrm>
          <a:off x="12906375" y="1236249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413</xdr:row>
      <xdr:rowOff>104775</xdr:rowOff>
    </xdr:from>
    <xdr:to>
      <xdr:col>8</xdr:col>
      <xdr:colOff>1181100</xdr:colOff>
      <xdr:row>414</xdr:row>
      <xdr:rowOff>104775</xdr:rowOff>
    </xdr:to>
    <xdr:sp>
      <xdr:nvSpPr>
        <xdr:cNvPr id="80" name="テキスト ボックス 125"/>
        <xdr:cNvSpPr txBox="1">
          <a:spLocks noChangeArrowheads="1"/>
        </xdr:cNvSpPr>
      </xdr:nvSpPr>
      <xdr:spPr>
        <a:xfrm>
          <a:off x="12906375" y="1252442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464</xdr:row>
      <xdr:rowOff>38100</xdr:rowOff>
    </xdr:from>
    <xdr:to>
      <xdr:col>8</xdr:col>
      <xdr:colOff>1057275</xdr:colOff>
      <xdr:row>465</xdr:row>
      <xdr:rowOff>38100</xdr:rowOff>
    </xdr:to>
    <xdr:sp>
      <xdr:nvSpPr>
        <xdr:cNvPr id="81" name="テキスト ボックス 126"/>
        <xdr:cNvSpPr txBox="1">
          <a:spLocks noChangeArrowheads="1"/>
        </xdr:cNvSpPr>
      </xdr:nvSpPr>
      <xdr:spPr>
        <a:xfrm>
          <a:off x="13173075" y="140446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469</xdr:row>
      <xdr:rowOff>38100</xdr:rowOff>
    </xdr:from>
    <xdr:to>
      <xdr:col>7</xdr:col>
      <xdr:colOff>447675</xdr:colOff>
      <xdr:row>470</xdr:row>
      <xdr:rowOff>38100</xdr:rowOff>
    </xdr:to>
    <xdr:sp>
      <xdr:nvSpPr>
        <xdr:cNvPr id="82" name="テキスト ボックス 127"/>
        <xdr:cNvSpPr txBox="1">
          <a:spLocks noChangeArrowheads="1"/>
        </xdr:cNvSpPr>
      </xdr:nvSpPr>
      <xdr:spPr>
        <a:xfrm>
          <a:off x="11363325" y="142017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474</xdr:row>
      <xdr:rowOff>47625</xdr:rowOff>
    </xdr:from>
    <xdr:to>
      <xdr:col>7</xdr:col>
      <xdr:colOff>447675</xdr:colOff>
      <xdr:row>475</xdr:row>
      <xdr:rowOff>47625</xdr:rowOff>
    </xdr:to>
    <xdr:sp>
      <xdr:nvSpPr>
        <xdr:cNvPr id="83" name="テキスト ボックス 128"/>
        <xdr:cNvSpPr txBox="1">
          <a:spLocks noChangeArrowheads="1"/>
        </xdr:cNvSpPr>
      </xdr:nvSpPr>
      <xdr:spPr>
        <a:xfrm>
          <a:off x="11363325" y="143598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468</xdr:row>
      <xdr:rowOff>57150</xdr:rowOff>
    </xdr:from>
    <xdr:to>
      <xdr:col>8</xdr:col>
      <xdr:colOff>1181100</xdr:colOff>
      <xdr:row>469</xdr:row>
      <xdr:rowOff>57150</xdr:rowOff>
    </xdr:to>
    <xdr:sp>
      <xdr:nvSpPr>
        <xdr:cNvPr id="84" name="テキスト ボックス 129"/>
        <xdr:cNvSpPr txBox="1">
          <a:spLocks noChangeArrowheads="1"/>
        </xdr:cNvSpPr>
      </xdr:nvSpPr>
      <xdr:spPr>
        <a:xfrm>
          <a:off x="12906375" y="141722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473</xdr:row>
      <xdr:rowOff>104775</xdr:rowOff>
    </xdr:from>
    <xdr:to>
      <xdr:col>8</xdr:col>
      <xdr:colOff>1181100</xdr:colOff>
      <xdr:row>474</xdr:row>
      <xdr:rowOff>104775</xdr:rowOff>
    </xdr:to>
    <xdr:sp>
      <xdr:nvSpPr>
        <xdr:cNvPr id="85" name="テキスト ボックス 130"/>
        <xdr:cNvSpPr txBox="1">
          <a:spLocks noChangeArrowheads="1"/>
        </xdr:cNvSpPr>
      </xdr:nvSpPr>
      <xdr:spPr>
        <a:xfrm>
          <a:off x="12906375" y="143341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524</xdr:row>
      <xdr:rowOff>38100</xdr:rowOff>
    </xdr:from>
    <xdr:to>
      <xdr:col>8</xdr:col>
      <xdr:colOff>1057275</xdr:colOff>
      <xdr:row>525</xdr:row>
      <xdr:rowOff>38100</xdr:rowOff>
    </xdr:to>
    <xdr:sp>
      <xdr:nvSpPr>
        <xdr:cNvPr id="86" name="テキスト ボックス 131"/>
        <xdr:cNvSpPr txBox="1">
          <a:spLocks noChangeArrowheads="1"/>
        </xdr:cNvSpPr>
      </xdr:nvSpPr>
      <xdr:spPr>
        <a:xfrm>
          <a:off x="13173075" y="1585436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529</xdr:row>
      <xdr:rowOff>38100</xdr:rowOff>
    </xdr:from>
    <xdr:to>
      <xdr:col>7</xdr:col>
      <xdr:colOff>447675</xdr:colOff>
      <xdr:row>530</xdr:row>
      <xdr:rowOff>38100</xdr:rowOff>
    </xdr:to>
    <xdr:sp>
      <xdr:nvSpPr>
        <xdr:cNvPr id="87" name="テキスト ボックス 132"/>
        <xdr:cNvSpPr txBox="1">
          <a:spLocks noChangeArrowheads="1"/>
        </xdr:cNvSpPr>
      </xdr:nvSpPr>
      <xdr:spPr>
        <a:xfrm>
          <a:off x="11363325" y="1601152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534</xdr:row>
      <xdr:rowOff>47625</xdr:rowOff>
    </xdr:from>
    <xdr:to>
      <xdr:col>7</xdr:col>
      <xdr:colOff>447675</xdr:colOff>
      <xdr:row>535</xdr:row>
      <xdr:rowOff>47625</xdr:rowOff>
    </xdr:to>
    <xdr:sp>
      <xdr:nvSpPr>
        <xdr:cNvPr id="88" name="テキスト ボックス 133"/>
        <xdr:cNvSpPr txBox="1">
          <a:spLocks noChangeArrowheads="1"/>
        </xdr:cNvSpPr>
      </xdr:nvSpPr>
      <xdr:spPr>
        <a:xfrm>
          <a:off x="11363325" y="1616964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528</xdr:row>
      <xdr:rowOff>57150</xdr:rowOff>
    </xdr:from>
    <xdr:to>
      <xdr:col>8</xdr:col>
      <xdr:colOff>1181100</xdr:colOff>
      <xdr:row>529</xdr:row>
      <xdr:rowOff>57150</xdr:rowOff>
    </xdr:to>
    <xdr:sp>
      <xdr:nvSpPr>
        <xdr:cNvPr id="89" name="テキスト ボックス 134"/>
        <xdr:cNvSpPr txBox="1">
          <a:spLocks noChangeArrowheads="1"/>
        </xdr:cNvSpPr>
      </xdr:nvSpPr>
      <xdr:spPr>
        <a:xfrm>
          <a:off x="12906375" y="1598199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533</xdr:row>
      <xdr:rowOff>104775</xdr:rowOff>
    </xdr:from>
    <xdr:to>
      <xdr:col>8</xdr:col>
      <xdr:colOff>1181100</xdr:colOff>
      <xdr:row>534</xdr:row>
      <xdr:rowOff>104775</xdr:rowOff>
    </xdr:to>
    <xdr:sp>
      <xdr:nvSpPr>
        <xdr:cNvPr id="90" name="テキスト ボックス 135"/>
        <xdr:cNvSpPr txBox="1">
          <a:spLocks noChangeArrowheads="1"/>
        </xdr:cNvSpPr>
      </xdr:nvSpPr>
      <xdr:spPr>
        <a:xfrm>
          <a:off x="12906375" y="1614392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twoCellAnchor>
    <xdr:from>
      <xdr:col>8</xdr:col>
      <xdr:colOff>571500</xdr:colOff>
      <xdr:row>584</xdr:row>
      <xdr:rowOff>38100</xdr:rowOff>
    </xdr:from>
    <xdr:to>
      <xdr:col>8</xdr:col>
      <xdr:colOff>1057275</xdr:colOff>
      <xdr:row>585</xdr:row>
      <xdr:rowOff>38100</xdr:rowOff>
    </xdr:to>
    <xdr:sp>
      <xdr:nvSpPr>
        <xdr:cNvPr id="91" name="テキスト ボックス 136"/>
        <xdr:cNvSpPr txBox="1">
          <a:spLocks noChangeArrowheads="1"/>
        </xdr:cNvSpPr>
      </xdr:nvSpPr>
      <xdr:spPr>
        <a:xfrm>
          <a:off x="13173075" y="176641125"/>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①</a:t>
          </a:r>
        </a:p>
      </xdr:txBody>
    </xdr:sp>
    <xdr:clientData/>
  </xdr:twoCellAnchor>
  <xdr:twoCellAnchor>
    <xdr:from>
      <xdr:col>6</xdr:col>
      <xdr:colOff>390525</xdr:colOff>
      <xdr:row>589</xdr:row>
      <xdr:rowOff>38100</xdr:rowOff>
    </xdr:from>
    <xdr:to>
      <xdr:col>7</xdr:col>
      <xdr:colOff>447675</xdr:colOff>
      <xdr:row>590</xdr:row>
      <xdr:rowOff>38100</xdr:rowOff>
    </xdr:to>
    <xdr:sp>
      <xdr:nvSpPr>
        <xdr:cNvPr id="92" name="テキスト ボックス 137"/>
        <xdr:cNvSpPr txBox="1">
          <a:spLocks noChangeArrowheads="1"/>
        </xdr:cNvSpPr>
      </xdr:nvSpPr>
      <xdr:spPr>
        <a:xfrm>
          <a:off x="11363325" y="17821275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②</a:t>
          </a:r>
        </a:p>
      </xdr:txBody>
    </xdr:sp>
    <xdr:clientData/>
  </xdr:twoCellAnchor>
  <xdr:twoCellAnchor>
    <xdr:from>
      <xdr:col>6</xdr:col>
      <xdr:colOff>390525</xdr:colOff>
      <xdr:row>594</xdr:row>
      <xdr:rowOff>47625</xdr:rowOff>
    </xdr:from>
    <xdr:to>
      <xdr:col>7</xdr:col>
      <xdr:colOff>447675</xdr:colOff>
      <xdr:row>595</xdr:row>
      <xdr:rowOff>47625</xdr:rowOff>
    </xdr:to>
    <xdr:sp>
      <xdr:nvSpPr>
        <xdr:cNvPr id="93" name="テキスト ボックス 138"/>
        <xdr:cNvSpPr txBox="1">
          <a:spLocks noChangeArrowheads="1"/>
        </xdr:cNvSpPr>
      </xdr:nvSpPr>
      <xdr:spPr>
        <a:xfrm>
          <a:off x="11363325" y="179793900"/>
          <a:ext cx="485775" cy="314325"/>
        </a:xfrm>
        <a:prstGeom prst="rect">
          <a:avLst/>
        </a:prstGeom>
        <a:noFill/>
        <a:ln w="9525" cmpd="sng">
          <a:noFill/>
        </a:ln>
      </xdr:spPr>
      <xdr:txBody>
        <a:bodyPr vertOverflow="clip" wrap="square"/>
        <a:p>
          <a:pPr algn="l">
            <a:defRPr/>
          </a:pPr>
          <a:r>
            <a:rPr lang="en-US" cap="none" sz="1100" b="0" i="0" u="none" baseline="0">
              <a:solidFill>
                <a:srgbClr val="000000"/>
              </a:solidFill>
            </a:rPr>
            <a:t>③</a:t>
          </a:r>
        </a:p>
      </xdr:txBody>
    </xdr:sp>
    <xdr:clientData/>
  </xdr:twoCellAnchor>
  <xdr:twoCellAnchor>
    <xdr:from>
      <xdr:col>8</xdr:col>
      <xdr:colOff>304800</xdr:colOff>
      <xdr:row>588</xdr:row>
      <xdr:rowOff>57150</xdr:rowOff>
    </xdr:from>
    <xdr:to>
      <xdr:col>8</xdr:col>
      <xdr:colOff>1181100</xdr:colOff>
      <xdr:row>589</xdr:row>
      <xdr:rowOff>57150</xdr:rowOff>
    </xdr:to>
    <xdr:sp>
      <xdr:nvSpPr>
        <xdr:cNvPr id="94" name="テキスト ボックス 139"/>
        <xdr:cNvSpPr txBox="1">
          <a:spLocks noChangeArrowheads="1"/>
        </xdr:cNvSpPr>
      </xdr:nvSpPr>
      <xdr:spPr>
        <a:xfrm>
          <a:off x="12906375" y="17791747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①＋②</a:t>
          </a:r>
        </a:p>
      </xdr:txBody>
    </xdr:sp>
    <xdr:clientData/>
  </xdr:twoCellAnchor>
  <xdr:twoCellAnchor>
    <xdr:from>
      <xdr:col>8</xdr:col>
      <xdr:colOff>304800</xdr:colOff>
      <xdr:row>593</xdr:row>
      <xdr:rowOff>104775</xdr:rowOff>
    </xdr:from>
    <xdr:to>
      <xdr:col>8</xdr:col>
      <xdr:colOff>1181100</xdr:colOff>
      <xdr:row>594</xdr:row>
      <xdr:rowOff>104775</xdr:rowOff>
    </xdr:to>
    <xdr:sp>
      <xdr:nvSpPr>
        <xdr:cNvPr id="95" name="テキスト ボックス 140"/>
        <xdr:cNvSpPr txBox="1">
          <a:spLocks noChangeArrowheads="1"/>
        </xdr:cNvSpPr>
      </xdr:nvSpPr>
      <xdr:spPr>
        <a:xfrm>
          <a:off x="12906375" y="179536725"/>
          <a:ext cx="866775" cy="314325"/>
        </a:xfrm>
        <a:prstGeom prst="rect">
          <a:avLst/>
        </a:prstGeom>
        <a:noFill/>
        <a:ln w="9525" cmpd="sng">
          <a:noFill/>
        </a:ln>
      </xdr:spPr>
      <xdr:txBody>
        <a:bodyPr vertOverflow="clip" wrap="square"/>
        <a:p>
          <a:pPr algn="l">
            <a:defRPr/>
          </a:pPr>
          <a:r>
            <a:rPr lang="en-US" cap="none" sz="1100" b="0" i="0" u="none" baseline="0">
              <a:solidFill>
                <a:srgbClr val="000000"/>
              </a:solidFill>
            </a:rPr>
            <a:t>①＋③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53</xdr:row>
      <xdr:rowOff>47625</xdr:rowOff>
    </xdr:from>
    <xdr:to>
      <xdr:col>7</xdr:col>
      <xdr:colOff>1057275</xdr:colOff>
      <xdr:row>54</xdr:row>
      <xdr:rowOff>38100</xdr:rowOff>
    </xdr:to>
    <xdr:grpSp>
      <xdr:nvGrpSpPr>
        <xdr:cNvPr id="1" name="グループ化 198"/>
        <xdr:cNvGrpSpPr>
          <a:grpSpLocks/>
        </xdr:cNvGrpSpPr>
      </xdr:nvGrpSpPr>
      <xdr:grpSpPr>
        <a:xfrm>
          <a:off x="1152525" y="12001500"/>
          <a:ext cx="7543800" cy="219075"/>
          <a:chOff x="923925" y="11963400"/>
          <a:chExt cx="6049840" cy="219732"/>
        </a:xfrm>
        <a:solidFill>
          <a:srgbClr val="FFFFFF"/>
        </a:solidFill>
      </xdr:grpSpPr>
      <xdr:grpSp>
        <xdr:nvGrpSpPr>
          <xdr:cNvPr id="2" name="グループ化 191"/>
          <xdr:cNvGrpSpPr>
            <a:grpSpLocks/>
          </xdr:cNvGrpSpPr>
        </xdr:nvGrpSpPr>
        <xdr:grpSpPr>
          <a:xfrm>
            <a:off x="923925" y="11963400"/>
            <a:ext cx="278293" cy="219732"/>
            <a:chOff x="923925" y="11972925"/>
            <a:chExt cx="277690" cy="219732"/>
          </a:xfrm>
          <a:solidFill>
            <a:srgbClr val="FFFFFF"/>
          </a:solidFill>
        </xdr:grpSpPr>
        <xdr:sp>
          <xdr:nvSpPr>
            <xdr:cNvPr id="3" name="直線コネクタ 122"/>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4" name="直線コネクタ 125"/>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5" name="グループ化 192"/>
          <xdr:cNvGrpSpPr>
            <a:grpSpLocks/>
          </xdr:cNvGrpSpPr>
        </xdr:nvGrpSpPr>
        <xdr:grpSpPr>
          <a:xfrm>
            <a:off x="3829361" y="11963400"/>
            <a:ext cx="278293" cy="219732"/>
            <a:chOff x="923925" y="11972925"/>
            <a:chExt cx="277690" cy="219732"/>
          </a:xfrm>
          <a:solidFill>
            <a:srgbClr val="FFFFFF"/>
          </a:solidFill>
        </xdr:grpSpPr>
        <xdr:sp>
          <xdr:nvSpPr>
            <xdr:cNvPr id="6" name="直線コネクタ 193"/>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7" name="直線コネクタ 194"/>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8" name="グループ化 195"/>
          <xdr:cNvGrpSpPr>
            <a:grpSpLocks/>
          </xdr:cNvGrpSpPr>
        </xdr:nvGrpSpPr>
        <xdr:grpSpPr>
          <a:xfrm>
            <a:off x="6695472" y="11963400"/>
            <a:ext cx="278293" cy="219732"/>
            <a:chOff x="923925" y="11972925"/>
            <a:chExt cx="277690" cy="219732"/>
          </a:xfrm>
          <a:solidFill>
            <a:srgbClr val="FFFFFF"/>
          </a:solidFill>
        </xdr:grpSpPr>
        <xdr:sp>
          <xdr:nvSpPr>
            <xdr:cNvPr id="9" name="直線コネクタ 196"/>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0" name="直線コネクタ 197"/>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72</xdr:row>
      <xdr:rowOff>47625</xdr:rowOff>
    </xdr:from>
    <xdr:to>
      <xdr:col>7</xdr:col>
      <xdr:colOff>1057275</xdr:colOff>
      <xdr:row>73</xdr:row>
      <xdr:rowOff>38100</xdr:rowOff>
    </xdr:to>
    <xdr:grpSp>
      <xdr:nvGrpSpPr>
        <xdr:cNvPr id="11" name="グループ化 199"/>
        <xdr:cNvGrpSpPr>
          <a:grpSpLocks/>
        </xdr:cNvGrpSpPr>
      </xdr:nvGrpSpPr>
      <xdr:grpSpPr>
        <a:xfrm>
          <a:off x="1152525" y="16344900"/>
          <a:ext cx="7543800" cy="219075"/>
          <a:chOff x="923925" y="11963400"/>
          <a:chExt cx="6049840" cy="219732"/>
        </a:xfrm>
        <a:solidFill>
          <a:srgbClr val="FFFFFF"/>
        </a:solidFill>
      </xdr:grpSpPr>
      <xdr:grpSp>
        <xdr:nvGrpSpPr>
          <xdr:cNvPr id="12" name="グループ化 200"/>
          <xdr:cNvGrpSpPr>
            <a:grpSpLocks/>
          </xdr:cNvGrpSpPr>
        </xdr:nvGrpSpPr>
        <xdr:grpSpPr>
          <a:xfrm>
            <a:off x="923925" y="11963400"/>
            <a:ext cx="278293" cy="219732"/>
            <a:chOff x="923925" y="11972925"/>
            <a:chExt cx="277690" cy="219732"/>
          </a:xfrm>
          <a:solidFill>
            <a:srgbClr val="FFFFFF"/>
          </a:solidFill>
        </xdr:grpSpPr>
        <xdr:sp>
          <xdr:nvSpPr>
            <xdr:cNvPr id="13" name="直線コネクタ 20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4" name="直線コネクタ 20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5" name="グループ化 201"/>
          <xdr:cNvGrpSpPr>
            <a:grpSpLocks/>
          </xdr:cNvGrpSpPr>
        </xdr:nvGrpSpPr>
        <xdr:grpSpPr>
          <a:xfrm>
            <a:off x="3829361" y="11963400"/>
            <a:ext cx="278293" cy="219732"/>
            <a:chOff x="923925" y="11972925"/>
            <a:chExt cx="277690" cy="219732"/>
          </a:xfrm>
          <a:solidFill>
            <a:srgbClr val="FFFFFF"/>
          </a:solidFill>
        </xdr:grpSpPr>
        <xdr:sp>
          <xdr:nvSpPr>
            <xdr:cNvPr id="16" name="直線コネクタ 20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7" name="直線コネクタ 20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8" name="グループ化 202"/>
          <xdr:cNvGrpSpPr>
            <a:grpSpLocks/>
          </xdr:cNvGrpSpPr>
        </xdr:nvGrpSpPr>
        <xdr:grpSpPr>
          <a:xfrm>
            <a:off x="6695472" y="11963400"/>
            <a:ext cx="278293" cy="219732"/>
            <a:chOff x="923925" y="11972925"/>
            <a:chExt cx="277690" cy="219732"/>
          </a:xfrm>
          <a:solidFill>
            <a:srgbClr val="FFFFFF"/>
          </a:solidFill>
        </xdr:grpSpPr>
        <xdr:sp>
          <xdr:nvSpPr>
            <xdr:cNvPr id="19" name="直線コネクタ 20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20" name="直線コネクタ 20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91</xdr:row>
      <xdr:rowOff>47625</xdr:rowOff>
    </xdr:from>
    <xdr:to>
      <xdr:col>7</xdr:col>
      <xdr:colOff>1057275</xdr:colOff>
      <xdr:row>92</xdr:row>
      <xdr:rowOff>38100</xdr:rowOff>
    </xdr:to>
    <xdr:grpSp>
      <xdr:nvGrpSpPr>
        <xdr:cNvPr id="21" name="グループ化 209"/>
        <xdr:cNvGrpSpPr>
          <a:grpSpLocks/>
        </xdr:cNvGrpSpPr>
      </xdr:nvGrpSpPr>
      <xdr:grpSpPr>
        <a:xfrm>
          <a:off x="1152525" y="20688300"/>
          <a:ext cx="7543800" cy="219075"/>
          <a:chOff x="923925" y="11963400"/>
          <a:chExt cx="6049840" cy="219732"/>
        </a:xfrm>
        <a:solidFill>
          <a:srgbClr val="FFFFFF"/>
        </a:solidFill>
      </xdr:grpSpPr>
      <xdr:grpSp>
        <xdr:nvGrpSpPr>
          <xdr:cNvPr id="22" name="グループ化 210"/>
          <xdr:cNvGrpSpPr>
            <a:grpSpLocks/>
          </xdr:cNvGrpSpPr>
        </xdr:nvGrpSpPr>
        <xdr:grpSpPr>
          <a:xfrm>
            <a:off x="923925" y="11963400"/>
            <a:ext cx="278293" cy="219732"/>
            <a:chOff x="923925" y="11972925"/>
            <a:chExt cx="277690" cy="219732"/>
          </a:xfrm>
          <a:solidFill>
            <a:srgbClr val="FFFFFF"/>
          </a:solidFill>
        </xdr:grpSpPr>
        <xdr:sp>
          <xdr:nvSpPr>
            <xdr:cNvPr id="23" name="直線コネクタ 21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24" name="直線コネクタ 21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25" name="グループ化 211"/>
          <xdr:cNvGrpSpPr>
            <a:grpSpLocks/>
          </xdr:cNvGrpSpPr>
        </xdr:nvGrpSpPr>
        <xdr:grpSpPr>
          <a:xfrm>
            <a:off x="3829361" y="11963400"/>
            <a:ext cx="278293" cy="219732"/>
            <a:chOff x="923925" y="11972925"/>
            <a:chExt cx="277690" cy="219732"/>
          </a:xfrm>
          <a:solidFill>
            <a:srgbClr val="FFFFFF"/>
          </a:solidFill>
        </xdr:grpSpPr>
        <xdr:sp>
          <xdr:nvSpPr>
            <xdr:cNvPr id="26" name="直線コネクタ 21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27" name="直線コネクタ 21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28" name="グループ化 212"/>
          <xdr:cNvGrpSpPr>
            <a:grpSpLocks/>
          </xdr:cNvGrpSpPr>
        </xdr:nvGrpSpPr>
        <xdr:grpSpPr>
          <a:xfrm>
            <a:off x="6695472" y="11963400"/>
            <a:ext cx="278293" cy="219732"/>
            <a:chOff x="923925" y="11972925"/>
            <a:chExt cx="277690" cy="219732"/>
          </a:xfrm>
          <a:solidFill>
            <a:srgbClr val="FFFFFF"/>
          </a:solidFill>
        </xdr:grpSpPr>
        <xdr:sp>
          <xdr:nvSpPr>
            <xdr:cNvPr id="29" name="直線コネクタ 21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30" name="直線コネクタ 21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110</xdr:row>
      <xdr:rowOff>57150</xdr:rowOff>
    </xdr:from>
    <xdr:to>
      <xdr:col>7</xdr:col>
      <xdr:colOff>1057275</xdr:colOff>
      <xdr:row>111</xdr:row>
      <xdr:rowOff>47625</xdr:rowOff>
    </xdr:to>
    <xdr:grpSp>
      <xdr:nvGrpSpPr>
        <xdr:cNvPr id="31" name="グループ化 219"/>
        <xdr:cNvGrpSpPr>
          <a:grpSpLocks/>
        </xdr:cNvGrpSpPr>
      </xdr:nvGrpSpPr>
      <xdr:grpSpPr>
        <a:xfrm>
          <a:off x="1152525" y="25041225"/>
          <a:ext cx="7543800" cy="219075"/>
          <a:chOff x="923925" y="11963400"/>
          <a:chExt cx="6049840" cy="219732"/>
        </a:xfrm>
        <a:solidFill>
          <a:srgbClr val="FFFFFF"/>
        </a:solidFill>
      </xdr:grpSpPr>
      <xdr:grpSp>
        <xdr:nvGrpSpPr>
          <xdr:cNvPr id="32" name="グループ化 220"/>
          <xdr:cNvGrpSpPr>
            <a:grpSpLocks/>
          </xdr:cNvGrpSpPr>
        </xdr:nvGrpSpPr>
        <xdr:grpSpPr>
          <a:xfrm>
            <a:off x="923925" y="11963400"/>
            <a:ext cx="278293" cy="219732"/>
            <a:chOff x="923925" y="11972925"/>
            <a:chExt cx="277690" cy="219732"/>
          </a:xfrm>
          <a:solidFill>
            <a:srgbClr val="FFFFFF"/>
          </a:solidFill>
        </xdr:grpSpPr>
        <xdr:sp>
          <xdr:nvSpPr>
            <xdr:cNvPr id="33" name="直線コネクタ 22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34" name="直線コネクタ 22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35" name="グループ化 221"/>
          <xdr:cNvGrpSpPr>
            <a:grpSpLocks/>
          </xdr:cNvGrpSpPr>
        </xdr:nvGrpSpPr>
        <xdr:grpSpPr>
          <a:xfrm>
            <a:off x="3829361" y="11963400"/>
            <a:ext cx="278293" cy="219732"/>
            <a:chOff x="923925" y="11972925"/>
            <a:chExt cx="277690" cy="219732"/>
          </a:xfrm>
          <a:solidFill>
            <a:srgbClr val="FFFFFF"/>
          </a:solidFill>
        </xdr:grpSpPr>
        <xdr:sp>
          <xdr:nvSpPr>
            <xdr:cNvPr id="36" name="直線コネクタ 22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37" name="直線コネクタ 22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38" name="グループ化 222"/>
          <xdr:cNvGrpSpPr>
            <a:grpSpLocks/>
          </xdr:cNvGrpSpPr>
        </xdr:nvGrpSpPr>
        <xdr:grpSpPr>
          <a:xfrm>
            <a:off x="6695472" y="11963400"/>
            <a:ext cx="278293" cy="219732"/>
            <a:chOff x="923925" y="11972925"/>
            <a:chExt cx="277690" cy="219732"/>
          </a:xfrm>
          <a:solidFill>
            <a:srgbClr val="FFFFFF"/>
          </a:solidFill>
        </xdr:grpSpPr>
        <xdr:sp>
          <xdr:nvSpPr>
            <xdr:cNvPr id="39" name="直線コネクタ 22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40" name="直線コネクタ 22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131</xdr:row>
      <xdr:rowOff>57150</xdr:rowOff>
    </xdr:from>
    <xdr:to>
      <xdr:col>7</xdr:col>
      <xdr:colOff>1057275</xdr:colOff>
      <xdr:row>132</xdr:row>
      <xdr:rowOff>47625</xdr:rowOff>
    </xdr:to>
    <xdr:grpSp>
      <xdr:nvGrpSpPr>
        <xdr:cNvPr id="41" name="グループ化 229"/>
        <xdr:cNvGrpSpPr>
          <a:grpSpLocks/>
        </xdr:cNvGrpSpPr>
      </xdr:nvGrpSpPr>
      <xdr:grpSpPr>
        <a:xfrm>
          <a:off x="1152525" y="29841825"/>
          <a:ext cx="7543800" cy="219075"/>
          <a:chOff x="923925" y="11963400"/>
          <a:chExt cx="6049840" cy="219732"/>
        </a:xfrm>
        <a:solidFill>
          <a:srgbClr val="FFFFFF"/>
        </a:solidFill>
      </xdr:grpSpPr>
      <xdr:grpSp>
        <xdr:nvGrpSpPr>
          <xdr:cNvPr id="42" name="グループ化 230"/>
          <xdr:cNvGrpSpPr>
            <a:grpSpLocks/>
          </xdr:cNvGrpSpPr>
        </xdr:nvGrpSpPr>
        <xdr:grpSpPr>
          <a:xfrm>
            <a:off x="923925" y="11963400"/>
            <a:ext cx="278293" cy="219732"/>
            <a:chOff x="923925" y="11972925"/>
            <a:chExt cx="277690" cy="219732"/>
          </a:xfrm>
          <a:solidFill>
            <a:srgbClr val="FFFFFF"/>
          </a:solidFill>
        </xdr:grpSpPr>
        <xdr:sp>
          <xdr:nvSpPr>
            <xdr:cNvPr id="43" name="直線コネクタ 23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44" name="直線コネクタ 23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45" name="グループ化 231"/>
          <xdr:cNvGrpSpPr>
            <a:grpSpLocks/>
          </xdr:cNvGrpSpPr>
        </xdr:nvGrpSpPr>
        <xdr:grpSpPr>
          <a:xfrm>
            <a:off x="3829361" y="11963400"/>
            <a:ext cx="278293" cy="219732"/>
            <a:chOff x="923925" y="11972925"/>
            <a:chExt cx="277690" cy="219732"/>
          </a:xfrm>
          <a:solidFill>
            <a:srgbClr val="FFFFFF"/>
          </a:solidFill>
        </xdr:grpSpPr>
        <xdr:sp>
          <xdr:nvSpPr>
            <xdr:cNvPr id="46" name="直線コネクタ 23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47" name="直線コネクタ 23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48" name="グループ化 232"/>
          <xdr:cNvGrpSpPr>
            <a:grpSpLocks/>
          </xdr:cNvGrpSpPr>
        </xdr:nvGrpSpPr>
        <xdr:grpSpPr>
          <a:xfrm>
            <a:off x="6695472" y="11963400"/>
            <a:ext cx="278293" cy="219732"/>
            <a:chOff x="923925" y="11972925"/>
            <a:chExt cx="277690" cy="219732"/>
          </a:xfrm>
          <a:solidFill>
            <a:srgbClr val="FFFFFF"/>
          </a:solidFill>
        </xdr:grpSpPr>
        <xdr:sp>
          <xdr:nvSpPr>
            <xdr:cNvPr id="49" name="直線コネクタ 23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50" name="直線コネクタ 23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150</xdr:row>
      <xdr:rowOff>47625</xdr:rowOff>
    </xdr:from>
    <xdr:to>
      <xdr:col>7</xdr:col>
      <xdr:colOff>1057275</xdr:colOff>
      <xdr:row>151</xdr:row>
      <xdr:rowOff>38100</xdr:rowOff>
    </xdr:to>
    <xdr:grpSp>
      <xdr:nvGrpSpPr>
        <xdr:cNvPr id="51" name="グループ化 239"/>
        <xdr:cNvGrpSpPr>
          <a:grpSpLocks/>
        </xdr:cNvGrpSpPr>
      </xdr:nvGrpSpPr>
      <xdr:grpSpPr>
        <a:xfrm>
          <a:off x="1152525" y="34175700"/>
          <a:ext cx="7543800" cy="219075"/>
          <a:chOff x="923925" y="11963400"/>
          <a:chExt cx="6049840" cy="219732"/>
        </a:xfrm>
        <a:solidFill>
          <a:srgbClr val="FFFFFF"/>
        </a:solidFill>
      </xdr:grpSpPr>
      <xdr:grpSp>
        <xdr:nvGrpSpPr>
          <xdr:cNvPr id="52" name="グループ化 240"/>
          <xdr:cNvGrpSpPr>
            <a:grpSpLocks/>
          </xdr:cNvGrpSpPr>
        </xdr:nvGrpSpPr>
        <xdr:grpSpPr>
          <a:xfrm>
            <a:off x="923925" y="11963400"/>
            <a:ext cx="278293" cy="219732"/>
            <a:chOff x="923925" y="11972925"/>
            <a:chExt cx="277690" cy="219732"/>
          </a:xfrm>
          <a:solidFill>
            <a:srgbClr val="FFFFFF"/>
          </a:solidFill>
        </xdr:grpSpPr>
        <xdr:sp>
          <xdr:nvSpPr>
            <xdr:cNvPr id="53" name="直線コネクタ 24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54" name="直線コネクタ 24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55" name="グループ化 241"/>
          <xdr:cNvGrpSpPr>
            <a:grpSpLocks/>
          </xdr:cNvGrpSpPr>
        </xdr:nvGrpSpPr>
        <xdr:grpSpPr>
          <a:xfrm>
            <a:off x="3829361" y="11963400"/>
            <a:ext cx="278293" cy="219732"/>
            <a:chOff x="923925" y="11972925"/>
            <a:chExt cx="277690" cy="219732"/>
          </a:xfrm>
          <a:solidFill>
            <a:srgbClr val="FFFFFF"/>
          </a:solidFill>
        </xdr:grpSpPr>
        <xdr:sp>
          <xdr:nvSpPr>
            <xdr:cNvPr id="56" name="直線コネクタ 24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57" name="直線コネクタ 24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58" name="グループ化 242"/>
          <xdr:cNvGrpSpPr>
            <a:grpSpLocks/>
          </xdr:cNvGrpSpPr>
        </xdr:nvGrpSpPr>
        <xdr:grpSpPr>
          <a:xfrm>
            <a:off x="6695472" y="11963400"/>
            <a:ext cx="278293" cy="219732"/>
            <a:chOff x="923925" y="11972925"/>
            <a:chExt cx="277690" cy="219732"/>
          </a:xfrm>
          <a:solidFill>
            <a:srgbClr val="FFFFFF"/>
          </a:solidFill>
        </xdr:grpSpPr>
        <xdr:sp>
          <xdr:nvSpPr>
            <xdr:cNvPr id="59" name="直線コネクタ 24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60" name="直線コネクタ 24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169</xdr:row>
      <xdr:rowOff>57150</xdr:rowOff>
    </xdr:from>
    <xdr:to>
      <xdr:col>7</xdr:col>
      <xdr:colOff>1057275</xdr:colOff>
      <xdr:row>170</xdr:row>
      <xdr:rowOff>47625</xdr:rowOff>
    </xdr:to>
    <xdr:grpSp>
      <xdr:nvGrpSpPr>
        <xdr:cNvPr id="61" name="グループ化 249"/>
        <xdr:cNvGrpSpPr>
          <a:grpSpLocks/>
        </xdr:cNvGrpSpPr>
      </xdr:nvGrpSpPr>
      <xdr:grpSpPr>
        <a:xfrm>
          <a:off x="1152525" y="38528625"/>
          <a:ext cx="7543800" cy="219075"/>
          <a:chOff x="923925" y="11963400"/>
          <a:chExt cx="6049840" cy="219732"/>
        </a:xfrm>
        <a:solidFill>
          <a:srgbClr val="FFFFFF"/>
        </a:solidFill>
      </xdr:grpSpPr>
      <xdr:grpSp>
        <xdr:nvGrpSpPr>
          <xdr:cNvPr id="62" name="グループ化 250"/>
          <xdr:cNvGrpSpPr>
            <a:grpSpLocks/>
          </xdr:cNvGrpSpPr>
        </xdr:nvGrpSpPr>
        <xdr:grpSpPr>
          <a:xfrm>
            <a:off x="923925" y="11963400"/>
            <a:ext cx="278293" cy="219732"/>
            <a:chOff x="923925" y="11972925"/>
            <a:chExt cx="277690" cy="219732"/>
          </a:xfrm>
          <a:solidFill>
            <a:srgbClr val="FFFFFF"/>
          </a:solidFill>
        </xdr:grpSpPr>
        <xdr:sp>
          <xdr:nvSpPr>
            <xdr:cNvPr id="63" name="直線コネクタ 25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64" name="直線コネクタ 25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65" name="グループ化 251"/>
          <xdr:cNvGrpSpPr>
            <a:grpSpLocks/>
          </xdr:cNvGrpSpPr>
        </xdr:nvGrpSpPr>
        <xdr:grpSpPr>
          <a:xfrm>
            <a:off x="3829361" y="11963400"/>
            <a:ext cx="278293" cy="219732"/>
            <a:chOff x="923925" y="11972925"/>
            <a:chExt cx="277690" cy="219732"/>
          </a:xfrm>
          <a:solidFill>
            <a:srgbClr val="FFFFFF"/>
          </a:solidFill>
        </xdr:grpSpPr>
        <xdr:sp>
          <xdr:nvSpPr>
            <xdr:cNvPr id="66" name="直線コネクタ 25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67" name="直線コネクタ 25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68" name="グループ化 252"/>
          <xdr:cNvGrpSpPr>
            <a:grpSpLocks/>
          </xdr:cNvGrpSpPr>
        </xdr:nvGrpSpPr>
        <xdr:grpSpPr>
          <a:xfrm>
            <a:off x="6695472" y="11963400"/>
            <a:ext cx="278293" cy="219732"/>
            <a:chOff x="923925" y="11972925"/>
            <a:chExt cx="277690" cy="219732"/>
          </a:xfrm>
          <a:solidFill>
            <a:srgbClr val="FFFFFF"/>
          </a:solidFill>
        </xdr:grpSpPr>
        <xdr:sp>
          <xdr:nvSpPr>
            <xdr:cNvPr id="69" name="直線コネクタ 25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70" name="直線コネクタ 25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188</xdr:row>
      <xdr:rowOff>47625</xdr:rowOff>
    </xdr:from>
    <xdr:to>
      <xdr:col>7</xdr:col>
      <xdr:colOff>1057275</xdr:colOff>
      <xdr:row>189</xdr:row>
      <xdr:rowOff>38100</xdr:rowOff>
    </xdr:to>
    <xdr:grpSp>
      <xdr:nvGrpSpPr>
        <xdr:cNvPr id="71" name="グループ化 259"/>
        <xdr:cNvGrpSpPr>
          <a:grpSpLocks/>
        </xdr:cNvGrpSpPr>
      </xdr:nvGrpSpPr>
      <xdr:grpSpPr>
        <a:xfrm>
          <a:off x="1152525" y="42862500"/>
          <a:ext cx="7543800" cy="219075"/>
          <a:chOff x="923925" y="11963400"/>
          <a:chExt cx="6049840" cy="219732"/>
        </a:xfrm>
        <a:solidFill>
          <a:srgbClr val="FFFFFF"/>
        </a:solidFill>
      </xdr:grpSpPr>
      <xdr:grpSp>
        <xdr:nvGrpSpPr>
          <xdr:cNvPr id="72" name="グループ化 260"/>
          <xdr:cNvGrpSpPr>
            <a:grpSpLocks/>
          </xdr:cNvGrpSpPr>
        </xdr:nvGrpSpPr>
        <xdr:grpSpPr>
          <a:xfrm>
            <a:off x="923925" y="11963400"/>
            <a:ext cx="278293" cy="219732"/>
            <a:chOff x="923925" y="11972925"/>
            <a:chExt cx="277690" cy="219732"/>
          </a:xfrm>
          <a:solidFill>
            <a:srgbClr val="FFFFFF"/>
          </a:solidFill>
        </xdr:grpSpPr>
        <xdr:sp>
          <xdr:nvSpPr>
            <xdr:cNvPr id="73" name="直線コネクタ 26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74" name="直線コネクタ 26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75" name="グループ化 261"/>
          <xdr:cNvGrpSpPr>
            <a:grpSpLocks/>
          </xdr:cNvGrpSpPr>
        </xdr:nvGrpSpPr>
        <xdr:grpSpPr>
          <a:xfrm>
            <a:off x="3829361" y="11963400"/>
            <a:ext cx="278293" cy="219732"/>
            <a:chOff x="923925" y="11972925"/>
            <a:chExt cx="277690" cy="219732"/>
          </a:xfrm>
          <a:solidFill>
            <a:srgbClr val="FFFFFF"/>
          </a:solidFill>
        </xdr:grpSpPr>
        <xdr:sp>
          <xdr:nvSpPr>
            <xdr:cNvPr id="76" name="直線コネクタ 26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77" name="直線コネクタ 26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78" name="グループ化 262"/>
          <xdr:cNvGrpSpPr>
            <a:grpSpLocks/>
          </xdr:cNvGrpSpPr>
        </xdr:nvGrpSpPr>
        <xdr:grpSpPr>
          <a:xfrm>
            <a:off x="6695472" y="11963400"/>
            <a:ext cx="278293" cy="219732"/>
            <a:chOff x="923925" y="11972925"/>
            <a:chExt cx="277690" cy="219732"/>
          </a:xfrm>
          <a:solidFill>
            <a:srgbClr val="FFFFFF"/>
          </a:solidFill>
        </xdr:grpSpPr>
        <xdr:sp>
          <xdr:nvSpPr>
            <xdr:cNvPr id="79" name="直線コネクタ 26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80" name="直線コネクタ 26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209</xdr:row>
      <xdr:rowOff>38100</xdr:rowOff>
    </xdr:from>
    <xdr:to>
      <xdr:col>7</xdr:col>
      <xdr:colOff>1057275</xdr:colOff>
      <xdr:row>210</xdr:row>
      <xdr:rowOff>28575</xdr:rowOff>
    </xdr:to>
    <xdr:grpSp>
      <xdr:nvGrpSpPr>
        <xdr:cNvPr id="81" name="グループ化 269"/>
        <xdr:cNvGrpSpPr>
          <a:grpSpLocks/>
        </xdr:cNvGrpSpPr>
      </xdr:nvGrpSpPr>
      <xdr:grpSpPr>
        <a:xfrm>
          <a:off x="1152525" y="47653575"/>
          <a:ext cx="7543800" cy="219075"/>
          <a:chOff x="923925" y="11963400"/>
          <a:chExt cx="6049840" cy="219732"/>
        </a:xfrm>
        <a:solidFill>
          <a:srgbClr val="FFFFFF"/>
        </a:solidFill>
      </xdr:grpSpPr>
      <xdr:grpSp>
        <xdr:nvGrpSpPr>
          <xdr:cNvPr id="82" name="グループ化 270"/>
          <xdr:cNvGrpSpPr>
            <a:grpSpLocks/>
          </xdr:cNvGrpSpPr>
        </xdr:nvGrpSpPr>
        <xdr:grpSpPr>
          <a:xfrm>
            <a:off x="923925" y="11963400"/>
            <a:ext cx="278293" cy="219732"/>
            <a:chOff x="923925" y="11972925"/>
            <a:chExt cx="277690" cy="219732"/>
          </a:xfrm>
          <a:solidFill>
            <a:srgbClr val="FFFFFF"/>
          </a:solidFill>
        </xdr:grpSpPr>
        <xdr:sp>
          <xdr:nvSpPr>
            <xdr:cNvPr id="83" name="直線コネクタ 27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84" name="直線コネクタ 27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85" name="グループ化 271"/>
          <xdr:cNvGrpSpPr>
            <a:grpSpLocks/>
          </xdr:cNvGrpSpPr>
        </xdr:nvGrpSpPr>
        <xdr:grpSpPr>
          <a:xfrm>
            <a:off x="3829361" y="11963400"/>
            <a:ext cx="278293" cy="219732"/>
            <a:chOff x="923925" y="11972925"/>
            <a:chExt cx="277690" cy="219732"/>
          </a:xfrm>
          <a:solidFill>
            <a:srgbClr val="FFFFFF"/>
          </a:solidFill>
        </xdr:grpSpPr>
        <xdr:sp>
          <xdr:nvSpPr>
            <xdr:cNvPr id="86" name="直線コネクタ 27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87" name="直線コネクタ 27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88" name="グループ化 272"/>
          <xdr:cNvGrpSpPr>
            <a:grpSpLocks/>
          </xdr:cNvGrpSpPr>
        </xdr:nvGrpSpPr>
        <xdr:grpSpPr>
          <a:xfrm>
            <a:off x="6695472" y="11963400"/>
            <a:ext cx="278293" cy="219732"/>
            <a:chOff x="923925" y="11972925"/>
            <a:chExt cx="277690" cy="219732"/>
          </a:xfrm>
          <a:solidFill>
            <a:srgbClr val="FFFFFF"/>
          </a:solidFill>
        </xdr:grpSpPr>
        <xdr:sp>
          <xdr:nvSpPr>
            <xdr:cNvPr id="89" name="直線コネクタ 27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90" name="直線コネクタ 27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228</xdr:row>
      <xdr:rowOff>38100</xdr:rowOff>
    </xdr:from>
    <xdr:to>
      <xdr:col>7</xdr:col>
      <xdr:colOff>1057275</xdr:colOff>
      <xdr:row>229</xdr:row>
      <xdr:rowOff>28575</xdr:rowOff>
    </xdr:to>
    <xdr:grpSp>
      <xdr:nvGrpSpPr>
        <xdr:cNvPr id="91" name="グループ化 279"/>
        <xdr:cNvGrpSpPr>
          <a:grpSpLocks/>
        </xdr:cNvGrpSpPr>
      </xdr:nvGrpSpPr>
      <xdr:grpSpPr>
        <a:xfrm>
          <a:off x="1152525" y="51996975"/>
          <a:ext cx="7543800" cy="219075"/>
          <a:chOff x="923925" y="11963400"/>
          <a:chExt cx="6049840" cy="219732"/>
        </a:xfrm>
        <a:solidFill>
          <a:srgbClr val="FFFFFF"/>
        </a:solidFill>
      </xdr:grpSpPr>
      <xdr:grpSp>
        <xdr:nvGrpSpPr>
          <xdr:cNvPr id="92" name="グループ化 280"/>
          <xdr:cNvGrpSpPr>
            <a:grpSpLocks/>
          </xdr:cNvGrpSpPr>
        </xdr:nvGrpSpPr>
        <xdr:grpSpPr>
          <a:xfrm>
            <a:off x="923925" y="11963400"/>
            <a:ext cx="278293" cy="219732"/>
            <a:chOff x="923925" y="11972925"/>
            <a:chExt cx="277690" cy="219732"/>
          </a:xfrm>
          <a:solidFill>
            <a:srgbClr val="FFFFFF"/>
          </a:solidFill>
        </xdr:grpSpPr>
        <xdr:sp>
          <xdr:nvSpPr>
            <xdr:cNvPr id="93" name="直線コネクタ 28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94" name="直線コネクタ 28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95" name="グループ化 281"/>
          <xdr:cNvGrpSpPr>
            <a:grpSpLocks/>
          </xdr:cNvGrpSpPr>
        </xdr:nvGrpSpPr>
        <xdr:grpSpPr>
          <a:xfrm>
            <a:off x="3829361" y="11963400"/>
            <a:ext cx="278293" cy="219732"/>
            <a:chOff x="923925" y="11972925"/>
            <a:chExt cx="277690" cy="219732"/>
          </a:xfrm>
          <a:solidFill>
            <a:srgbClr val="FFFFFF"/>
          </a:solidFill>
        </xdr:grpSpPr>
        <xdr:sp>
          <xdr:nvSpPr>
            <xdr:cNvPr id="96" name="直線コネクタ 28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97" name="直線コネクタ 28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98" name="グループ化 282"/>
          <xdr:cNvGrpSpPr>
            <a:grpSpLocks/>
          </xdr:cNvGrpSpPr>
        </xdr:nvGrpSpPr>
        <xdr:grpSpPr>
          <a:xfrm>
            <a:off x="6695472" y="11963400"/>
            <a:ext cx="278293" cy="219732"/>
            <a:chOff x="923925" y="11972925"/>
            <a:chExt cx="277690" cy="219732"/>
          </a:xfrm>
          <a:solidFill>
            <a:srgbClr val="FFFFFF"/>
          </a:solidFill>
        </xdr:grpSpPr>
        <xdr:sp>
          <xdr:nvSpPr>
            <xdr:cNvPr id="99" name="直線コネクタ 28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00" name="直線コネクタ 28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247</xdr:row>
      <xdr:rowOff>47625</xdr:rowOff>
    </xdr:from>
    <xdr:to>
      <xdr:col>7</xdr:col>
      <xdr:colOff>1057275</xdr:colOff>
      <xdr:row>248</xdr:row>
      <xdr:rowOff>38100</xdr:rowOff>
    </xdr:to>
    <xdr:grpSp>
      <xdr:nvGrpSpPr>
        <xdr:cNvPr id="101" name="グループ化 289"/>
        <xdr:cNvGrpSpPr>
          <a:grpSpLocks/>
        </xdr:cNvGrpSpPr>
      </xdr:nvGrpSpPr>
      <xdr:grpSpPr>
        <a:xfrm>
          <a:off x="1152525" y="56349900"/>
          <a:ext cx="7543800" cy="219075"/>
          <a:chOff x="923925" y="11963400"/>
          <a:chExt cx="6049840" cy="219732"/>
        </a:xfrm>
        <a:solidFill>
          <a:srgbClr val="FFFFFF"/>
        </a:solidFill>
      </xdr:grpSpPr>
      <xdr:grpSp>
        <xdr:nvGrpSpPr>
          <xdr:cNvPr id="102" name="グループ化 290"/>
          <xdr:cNvGrpSpPr>
            <a:grpSpLocks/>
          </xdr:cNvGrpSpPr>
        </xdr:nvGrpSpPr>
        <xdr:grpSpPr>
          <a:xfrm>
            <a:off x="923925" y="11963400"/>
            <a:ext cx="278293" cy="219732"/>
            <a:chOff x="923925" y="11972925"/>
            <a:chExt cx="277690" cy="219732"/>
          </a:xfrm>
          <a:solidFill>
            <a:srgbClr val="FFFFFF"/>
          </a:solidFill>
        </xdr:grpSpPr>
        <xdr:sp>
          <xdr:nvSpPr>
            <xdr:cNvPr id="103" name="直線コネクタ 29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04" name="直線コネクタ 29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05" name="グループ化 291"/>
          <xdr:cNvGrpSpPr>
            <a:grpSpLocks/>
          </xdr:cNvGrpSpPr>
        </xdr:nvGrpSpPr>
        <xdr:grpSpPr>
          <a:xfrm>
            <a:off x="3829361" y="11963400"/>
            <a:ext cx="278293" cy="219732"/>
            <a:chOff x="923925" y="11972925"/>
            <a:chExt cx="277690" cy="219732"/>
          </a:xfrm>
          <a:solidFill>
            <a:srgbClr val="FFFFFF"/>
          </a:solidFill>
        </xdr:grpSpPr>
        <xdr:sp>
          <xdr:nvSpPr>
            <xdr:cNvPr id="106" name="直線コネクタ 29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07" name="直線コネクタ 29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08" name="グループ化 292"/>
          <xdr:cNvGrpSpPr>
            <a:grpSpLocks/>
          </xdr:cNvGrpSpPr>
        </xdr:nvGrpSpPr>
        <xdr:grpSpPr>
          <a:xfrm>
            <a:off x="6695472" y="11963400"/>
            <a:ext cx="278293" cy="219732"/>
            <a:chOff x="923925" y="11972925"/>
            <a:chExt cx="277690" cy="219732"/>
          </a:xfrm>
          <a:solidFill>
            <a:srgbClr val="FFFFFF"/>
          </a:solidFill>
        </xdr:grpSpPr>
        <xdr:sp>
          <xdr:nvSpPr>
            <xdr:cNvPr id="109" name="直線コネクタ 29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10" name="直線コネクタ 29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266</xdr:row>
      <xdr:rowOff>47625</xdr:rowOff>
    </xdr:from>
    <xdr:to>
      <xdr:col>7</xdr:col>
      <xdr:colOff>1057275</xdr:colOff>
      <xdr:row>267</xdr:row>
      <xdr:rowOff>38100</xdr:rowOff>
    </xdr:to>
    <xdr:grpSp>
      <xdr:nvGrpSpPr>
        <xdr:cNvPr id="111" name="グループ化 299"/>
        <xdr:cNvGrpSpPr>
          <a:grpSpLocks/>
        </xdr:cNvGrpSpPr>
      </xdr:nvGrpSpPr>
      <xdr:grpSpPr>
        <a:xfrm>
          <a:off x="1152525" y="60693300"/>
          <a:ext cx="7543800" cy="219075"/>
          <a:chOff x="923925" y="11963400"/>
          <a:chExt cx="6049840" cy="219732"/>
        </a:xfrm>
        <a:solidFill>
          <a:srgbClr val="FFFFFF"/>
        </a:solidFill>
      </xdr:grpSpPr>
      <xdr:grpSp>
        <xdr:nvGrpSpPr>
          <xdr:cNvPr id="112" name="グループ化 300"/>
          <xdr:cNvGrpSpPr>
            <a:grpSpLocks/>
          </xdr:cNvGrpSpPr>
        </xdr:nvGrpSpPr>
        <xdr:grpSpPr>
          <a:xfrm>
            <a:off x="923925" y="11963400"/>
            <a:ext cx="278293" cy="219732"/>
            <a:chOff x="923925" y="11972925"/>
            <a:chExt cx="277690" cy="219732"/>
          </a:xfrm>
          <a:solidFill>
            <a:srgbClr val="FFFFFF"/>
          </a:solidFill>
        </xdr:grpSpPr>
        <xdr:sp>
          <xdr:nvSpPr>
            <xdr:cNvPr id="113" name="直線コネクタ 30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14" name="直線コネクタ 30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15" name="グループ化 301"/>
          <xdr:cNvGrpSpPr>
            <a:grpSpLocks/>
          </xdr:cNvGrpSpPr>
        </xdr:nvGrpSpPr>
        <xdr:grpSpPr>
          <a:xfrm>
            <a:off x="3829361" y="11963400"/>
            <a:ext cx="278293" cy="219732"/>
            <a:chOff x="923925" y="11972925"/>
            <a:chExt cx="277690" cy="219732"/>
          </a:xfrm>
          <a:solidFill>
            <a:srgbClr val="FFFFFF"/>
          </a:solidFill>
        </xdr:grpSpPr>
        <xdr:sp>
          <xdr:nvSpPr>
            <xdr:cNvPr id="116" name="直線コネクタ 30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17" name="直線コネクタ 30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18" name="グループ化 302"/>
          <xdr:cNvGrpSpPr>
            <a:grpSpLocks/>
          </xdr:cNvGrpSpPr>
        </xdr:nvGrpSpPr>
        <xdr:grpSpPr>
          <a:xfrm>
            <a:off x="6695472" y="11963400"/>
            <a:ext cx="278293" cy="219732"/>
            <a:chOff x="923925" y="11972925"/>
            <a:chExt cx="277690" cy="219732"/>
          </a:xfrm>
          <a:solidFill>
            <a:srgbClr val="FFFFFF"/>
          </a:solidFill>
        </xdr:grpSpPr>
        <xdr:sp>
          <xdr:nvSpPr>
            <xdr:cNvPr id="119" name="直線コネクタ 30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20" name="直線コネクタ 30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287</xdr:row>
      <xdr:rowOff>47625</xdr:rowOff>
    </xdr:from>
    <xdr:to>
      <xdr:col>7</xdr:col>
      <xdr:colOff>1057275</xdr:colOff>
      <xdr:row>288</xdr:row>
      <xdr:rowOff>38100</xdr:rowOff>
    </xdr:to>
    <xdr:grpSp>
      <xdr:nvGrpSpPr>
        <xdr:cNvPr id="121" name="グループ化 309"/>
        <xdr:cNvGrpSpPr>
          <a:grpSpLocks/>
        </xdr:cNvGrpSpPr>
      </xdr:nvGrpSpPr>
      <xdr:grpSpPr>
        <a:xfrm>
          <a:off x="1152525" y="65493900"/>
          <a:ext cx="7543800" cy="219075"/>
          <a:chOff x="923925" y="11963400"/>
          <a:chExt cx="6049840" cy="219732"/>
        </a:xfrm>
        <a:solidFill>
          <a:srgbClr val="FFFFFF"/>
        </a:solidFill>
      </xdr:grpSpPr>
      <xdr:grpSp>
        <xdr:nvGrpSpPr>
          <xdr:cNvPr id="122" name="グループ化 310"/>
          <xdr:cNvGrpSpPr>
            <a:grpSpLocks/>
          </xdr:cNvGrpSpPr>
        </xdr:nvGrpSpPr>
        <xdr:grpSpPr>
          <a:xfrm>
            <a:off x="923925" y="11963400"/>
            <a:ext cx="278293" cy="219732"/>
            <a:chOff x="923925" y="11972925"/>
            <a:chExt cx="277690" cy="219732"/>
          </a:xfrm>
          <a:solidFill>
            <a:srgbClr val="FFFFFF"/>
          </a:solidFill>
        </xdr:grpSpPr>
        <xdr:sp>
          <xdr:nvSpPr>
            <xdr:cNvPr id="123" name="直線コネクタ 31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24" name="直線コネクタ 31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25" name="グループ化 311"/>
          <xdr:cNvGrpSpPr>
            <a:grpSpLocks/>
          </xdr:cNvGrpSpPr>
        </xdr:nvGrpSpPr>
        <xdr:grpSpPr>
          <a:xfrm>
            <a:off x="3829361" y="11963400"/>
            <a:ext cx="278293" cy="219732"/>
            <a:chOff x="923925" y="11972925"/>
            <a:chExt cx="277690" cy="219732"/>
          </a:xfrm>
          <a:solidFill>
            <a:srgbClr val="FFFFFF"/>
          </a:solidFill>
        </xdr:grpSpPr>
        <xdr:sp>
          <xdr:nvSpPr>
            <xdr:cNvPr id="126" name="直線コネクタ 31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27" name="直線コネクタ 31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28" name="グループ化 312"/>
          <xdr:cNvGrpSpPr>
            <a:grpSpLocks/>
          </xdr:cNvGrpSpPr>
        </xdr:nvGrpSpPr>
        <xdr:grpSpPr>
          <a:xfrm>
            <a:off x="6695472" y="11963400"/>
            <a:ext cx="278293" cy="219732"/>
            <a:chOff x="923925" y="11972925"/>
            <a:chExt cx="277690" cy="219732"/>
          </a:xfrm>
          <a:solidFill>
            <a:srgbClr val="FFFFFF"/>
          </a:solidFill>
        </xdr:grpSpPr>
        <xdr:sp>
          <xdr:nvSpPr>
            <xdr:cNvPr id="129" name="直線コネクタ 31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30" name="直線コネクタ 31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306</xdr:row>
      <xdr:rowOff>47625</xdr:rowOff>
    </xdr:from>
    <xdr:to>
      <xdr:col>7</xdr:col>
      <xdr:colOff>1057275</xdr:colOff>
      <xdr:row>307</xdr:row>
      <xdr:rowOff>38100</xdr:rowOff>
    </xdr:to>
    <xdr:grpSp>
      <xdr:nvGrpSpPr>
        <xdr:cNvPr id="131" name="グループ化 319"/>
        <xdr:cNvGrpSpPr>
          <a:grpSpLocks/>
        </xdr:cNvGrpSpPr>
      </xdr:nvGrpSpPr>
      <xdr:grpSpPr>
        <a:xfrm>
          <a:off x="1152525" y="69837300"/>
          <a:ext cx="7543800" cy="219075"/>
          <a:chOff x="923925" y="11963400"/>
          <a:chExt cx="6049840" cy="219732"/>
        </a:xfrm>
        <a:solidFill>
          <a:srgbClr val="FFFFFF"/>
        </a:solidFill>
      </xdr:grpSpPr>
      <xdr:grpSp>
        <xdr:nvGrpSpPr>
          <xdr:cNvPr id="132" name="グループ化 320"/>
          <xdr:cNvGrpSpPr>
            <a:grpSpLocks/>
          </xdr:cNvGrpSpPr>
        </xdr:nvGrpSpPr>
        <xdr:grpSpPr>
          <a:xfrm>
            <a:off x="923925" y="11963400"/>
            <a:ext cx="278293" cy="219732"/>
            <a:chOff x="923925" y="11972925"/>
            <a:chExt cx="277690" cy="219732"/>
          </a:xfrm>
          <a:solidFill>
            <a:srgbClr val="FFFFFF"/>
          </a:solidFill>
        </xdr:grpSpPr>
        <xdr:sp>
          <xdr:nvSpPr>
            <xdr:cNvPr id="133" name="直線コネクタ 32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34" name="直線コネクタ 32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35" name="グループ化 321"/>
          <xdr:cNvGrpSpPr>
            <a:grpSpLocks/>
          </xdr:cNvGrpSpPr>
        </xdr:nvGrpSpPr>
        <xdr:grpSpPr>
          <a:xfrm>
            <a:off x="3829361" y="11963400"/>
            <a:ext cx="278293" cy="219732"/>
            <a:chOff x="923925" y="11972925"/>
            <a:chExt cx="277690" cy="219732"/>
          </a:xfrm>
          <a:solidFill>
            <a:srgbClr val="FFFFFF"/>
          </a:solidFill>
        </xdr:grpSpPr>
        <xdr:sp>
          <xdr:nvSpPr>
            <xdr:cNvPr id="136" name="直線コネクタ 32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37" name="直線コネクタ 32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38" name="グループ化 322"/>
          <xdr:cNvGrpSpPr>
            <a:grpSpLocks/>
          </xdr:cNvGrpSpPr>
        </xdr:nvGrpSpPr>
        <xdr:grpSpPr>
          <a:xfrm>
            <a:off x="6695472" y="11963400"/>
            <a:ext cx="278293" cy="219732"/>
            <a:chOff x="923925" y="11972925"/>
            <a:chExt cx="277690" cy="219732"/>
          </a:xfrm>
          <a:solidFill>
            <a:srgbClr val="FFFFFF"/>
          </a:solidFill>
        </xdr:grpSpPr>
        <xdr:sp>
          <xdr:nvSpPr>
            <xdr:cNvPr id="139" name="直線コネクタ 32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40" name="直線コネクタ 32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325</xdr:row>
      <xdr:rowOff>57150</xdr:rowOff>
    </xdr:from>
    <xdr:to>
      <xdr:col>7</xdr:col>
      <xdr:colOff>1057275</xdr:colOff>
      <xdr:row>326</xdr:row>
      <xdr:rowOff>47625</xdr:rowOff>
    </xdr:to>
    <xdr:grpSp>
      <xdr:nvGrpSpPr>
        <xdr:cNvPr id="141" name="グループ化 329"/>
        <xdr:cNvGrpSpPr>
          <a:grpSpLocks/>
        </xdr:cNvGrpSpPr>
      </xdr:nvGrpSpPr>
      <xdr:grpSpPr>
        <a:xfrm>
          <a:off x="1152525" y="74190225"/>
          <a:ext cx="7543800" cy="219075"/>
          <a:chOff x="923925" y="11963400"/>
          <a:chExt cx="6049840" cy="219732"/>
        </a:xfrm>
        <a:solidFill>
          <a:srgbClr val="FFFFFF"/>
        </a:solidFill>
      </xdr:grpSpPr>
      <xdr:grpSp>
        <xdr:nvGrpSpPr>
          <xdr:cNvPr id="142" name="グループ化 330"/>
          <xdr:cNvGrpSpPr>
            <a:grpSpLocks/>
          </xdr:cNvGrpSpPr>
        </xdr:nvGrpSpPr>
        <xdr:grpSpPr>
          <a:xfrm>
            <a:off x="923925" y="11963400"/>
            <a:ext cx="278293" cy="219732"/>
            <a:chOff x="923925" y="11972925"/>
            <a:chExt cx="277690" cy="219732"/>
          </a:xfrm>
          <a:solidFill>
            <a:srgbClr val="FFFFFF"/>
          </a:solidFill>
        </xdr:grpSpPr>
        <xdr:sp>
          <xdr:nvSpPr>
            <xdr:cNvPr id="143" name="直線コネクタ 33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44" name="直線コネクタ 33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45" name="グループ化 331"/>
          <xdr:cNvGrpSpPr>
            <a:grpSpLocks/>
          </xdr:cNvGrpSpPr>
        </xdr:nvGrpSpPr>
        <xdr:grpSpPr>
          <a:xfrm>
            <a:off x="3829361" y="11963400"/>
            <a:ext cx="278293" cy="219732"/>
            <a:chOff x="923925" y="11972925"/>
            <a:chExt cx="277690" cy="219732"/>
          </a:xfrm>
          <a:solidFill>
            <a:srgbClr val="FFFFFF"/>
          </a:solidFill>
        </xdr:grpSpPr>
        <xdr:sp>
          <xdr:nvSpPr>
            <xdr:cNvPr id="146" name="直線コネクタ 33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47" name="直線コネクタ 33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48" name="グループ化 332"/>
          <xdr:cNvGrpSpPr>
            <a:grpSpLocks/>
          </xdr:cNvGrpSpPr>
        </xdr:nvGrpSpPr>
        <xdr:grpSpPr>
          <a:xfrm>
            <a:off x="6695472" y="11963400"/>
            <a:ext cx="278293" cy="219732"/>
            <a:chOff x="923925" y="11972925"/>
            <a:chExt cx="277690" cy="219732"/>
          </a:xfrm>
          <a:solidFill>
            <a:srgbClr val="FFFFFF"/>
          </a:solidFill>
        </xdr:grpSpPr>
        <xdr:sp>
          <xdr:nvSpPr>
            <xdr:cNvPr id="149" name="直線コネクタ 33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50" name="直線コネクタ 33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1</xdr:col>
      <xdr:colOff>714375</xdr:colOff>
      <xdr:row>344</xdr:row>
      <xdr:rowOff>47625</xdr:rowOff>
    </xdr:from>
    <xdr:to>
      <xdr:col>7</xdr:col>
      <xdr:colOff>1057275</xdr:colOff>
      <xdr:row>345</xdr:row>
      <xdr:rowOff>38100</xdr:rowOff>
    </xdr:to>
    <xdr:grpSp>
      <xdr:nvGrpSpPr>
        <xdr:cNvPr id="151" name="グループ化 352"/>
        <xdr:cNvGrpSpPr>
          <a:grpSpLocks/>
        </xdr:cNvGrpSpPr>
      </xdr:nvGrpSpPr>
      <xdr:grpSpPr>
        <a:xfrm>
          <a:off x="1152525" y="78524100"/>
          <a:ext cx="7543800" cy="219075"/>
          <a:chOff x="923925" y="78486000"/>
          <a:chExt cx="6049840" cy="219732"/>
        </a:xfrm>
        <a:solidFill>
          <a:srgbClr val="FFFFFF"/>
        </a:solidFill>
      </xdr:grpSpPr>
      <xdr:grpSp>
        <xdr:nvGrpSpPr>
          <xdr:cNvPr id="152" name="グループ化 340"/>
          <xdr:cNvGrpSpPr>
            <a:grpSpLocks/>
          </xdr:cNvGrpSpPr>
        </xdr:nvGrpSpPr>
        <xdr:grpSpPr>
          <a:xfrm>
            <a:off x="923925" y="78486000"/>
            <a:ext cx="278293" cy="219732"/>
            <a:chOff x="923925" y="11972925"/>
            <a:chExt cx="277690" cy="219732"/>
          </a:xfrm>
          <a:solidFill>
            <a:srgbClr val="FFFFFF"/>
          </a:solidFill>
        </xdr:grpSpPr>
        <xdr:sp>
          <xdr:nvSpPr>
            <xdr:cNvPr id="153" name="直線コネクタ 347"/>
            <xdr:cNvSpPr>
              <a:spLocks/>
            </xdr:cNvSpPr>
          </xdr:nvSpPr>
          <xdr:spPr>
            <a:xfrm>
              <a:off x="1038264"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54" name="直線コネクタ 348"/>
            <xdr:cNvSpPr>
              <a:spLocks/>
            </xdr:cNvSpPr>
          </xdr:nvSpPr>
          <xdr:spPr>
            <a:xfrm>
              <a:off x="923925"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55" name="グループ化 341"/>
          <xdr:cNvGrpSpPr>
            <a:grpSpLocks/>
          </xdr:cNvGrpSpPr>
        </xdr:nvGrpSpPr>
        <xdr:grpSpPr>
          <a:xfrm>
            <a:off x="3829361" y="78486000"/>
            <a:ext cx="278293" cy="219732"/>
            <a:chOff x="923925" y="11972925"/>
            <a:chExt cx="277690" cy="219732"/>
          </a:xfrm>
          <a:solidFill>
            <a:srgbClr val="FFFFFF"/>
          </a:solidFill>
        </xdr:grpSpPr>
        <xdr:sp>
          <xdr:nvSpPr>
            <xdr:cNvPr id="156" name="直線コネクタ 345"/>
            <xdr:cNvSpPr>
              <a:spLocks/>
            </xdr:cNvSpPr>
          </xdr:nvSpPr>
          <xdr:spPr>
            <a:xfrm>
              <a:off x="1038958"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57" name="直線コネクタ 346"/>
            <xdr:cNvSpPr>
              <a:spLocks/>
            </xdr:cNvSpPr>
          </xdr:nvSpPr>
          <xdr:spPr>
            <a:xfrm>
              <a:off x="924619"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nvGrpSpPr>
          <xdr:cNvPr id="158" name="グループ化 342"/>
          <xdr:cNvGrpSpPr>
            <a:grpSpLocks/>
          </xdr:cNvGrpSpPr>
        </xdr:nvGrpSpPr>
        <xdr:grpSpPr>
          <a:xfrm>
            <a:off x="6695472" y="78486000"/>
            <a:ext cx="278293" cy="219732"/>
            <a:chOff x="923925" y="11972925"/>
            <a:chExt cx="277690" cy="219732"/>
          </a:xfrm>
          <a:solidFill>
            <a:srgbClr val="FFFFFF"/>
          </a:solidFill>
        </xdr:grpSpPr>
        <xdr:sp>
          <xdr:nvSpPr>
            <xdr:cNvPr id="159" name="直線コネクタ 343"/>
            <xdr:cNvSpPr>
              <a:spLocks/>
            </xdr:cNvSpPr>
          </xdr:nvSpPr>
          <xdr:spPr>
            <a:xfrm>
              <a:off x="1039652" y="11972925"/>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60" name="直線コネクタ 344"/>
            <xdr:cNvSpPr>
              <a:spLocks/>
            </xdr:cNvSpPr>
          </xdr:nvSpPr>
          <xdr:spPr>
            <a:xfrm>
              <a:off x="925313" y="12192657"/>
              <a:ext cx="1619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grpSp>
    <xdr:clientData/>
  </xdr:twoCellAnchor>
  <xdr:twoCellAnchor>
    <xdr:from>
      <xdr:col>6</xdr:col>
      <xdr:colOff>495300</xdr:colOff>
      <xdr:row>361</xdr:row>
      <xdr:rowOff>66675</xdr:rowOff>
    </xdr:from>
    <xdr:to>
      <xdr:col>6</xdr:col>
      <xdr:colOff>704850</xdr:colOff>
      <xdr:row>361</xdr:row>
      <xdr:rowOff>66675</xdr:rowOff>
    </xdr:to>
    <xdr:sp>
      <xdr:nvSpPr>
        <xdr:cNvPr id="161" name="直線コネクタ 351"/>
        <xdr:cNvSpPr>
          <a:spLocks/>
        </xdr:cNvSpPr>
      </xdr:nvSpPr>
      <xdr:spPr>
        <a:xfrm>
          <a:off x="6934200" y="8273415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3</xdr:row>
      <xdr:rowOff>133350</xdr:rowOff>
    </xdr:from>
    <xdr:to>
      <xdr:col>3</xdr:col>
      <xdr:colOff>762000</xdr:colOff>
      <xdr:row>27</xdr:row>
      <xdr:rowOff>28575</xdr:rowOff>
    </xdr:to>
    <xdr:pic>
      <xdr:nvPicPr>
        <xdr:cNvPr id="1" name="Picture 4"/>
        <xdr:cNvPicPr preferRelativeResize="1">
          <a:picLocks noChangeAspect="1"/>
        </xdr:cNvPicPr>
      </xdr:nvPicPr>
      <xdr:blipFill>
        <a:blip r:embed="rId1"/>
        <a:stretch>
          <a:fillRect/>
        </a:stretch>
      </xdr:blipFill>
      <xdr:spPr>
        <a:xfrm>
          <a:off x="409575" y="657225"/>
          <a:ext cx="2924175" cy="402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irai-pc\Users\Users\hirai\Desktop\&#65331;&#22411;&#27083;&#36896;&#35336;&#31639;38&#26465;&#29992;990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一般"/>
      <sheetName val="ﾁｪｯｸ"/>
      <sheetName val="材料"/>
      <sheetName val="ﾌﾛｰﾁｬｰﾄ"/>
      <sheetName val="荷重"/>
      <sheetName val="通り"/>
      <sheetName val="壁量"/>
      <sheetName val="軸力"/>
      <sheetName val="地震"/>
      <sheetName val="一次"/>
      <sheetName val="基礎"/>
      <sheetName val="剛性"/>
      <sheetName val="重心・剛芯"/>
      <sheetName val="偏心率等"/>
      <sheetName val="保有独立"/>
      <sheetName val="保有直交連続"/>
      <sheetName val="保有水平耐力"/>
      <sheetName val="Data"/>
    </sheetNames>
    <sheetDataSet>
      <sheetData sheetId="9">
        <row r="3">
          <cell r="T3" t="str">
            <v>項目</v>
          </cell>
          <cell r="V3" t="str">
            <v>合計</v>
          </cell>
        </row>
        <row r="4">
          <cell r="T4" t="str">
            <v>01</v>
          </cell>
          <cell r="U4">
            <v>0</v>
          </cell>
          <cell r="V4">
            <v>0</v>
          </cell>
        </row>
        <row r="5">
          <cell r="T5" t="str">
            <v>02</v>
          </cell>
          <cell r="U5">
            <v>0</v>
          </cell>
          <cell r="V5">
            <v>0</v>
          </cell>
        </row>
        <row r="6">
          <cell r="T6" t="str">
            <v>03</v>
          </cell>
          <cell r="U6" t="str">
            <v>勾配屋根1</v>
          </cell>
          <cell r="V6">
            <v>0</v>
          </cell>
        </row>
        <row r="7">
          <cell r="T7" t="str">
            <v>04</v>
          </cell>
          <cell r="U7" t="str">
            <v>勾配屋根2</v>
          </cell>
          <cell r="V7">
            <v>0</v>
          </cell>
        </row>
        <row r="8">
          <cell r="T8" t="str">
            <v>05</v>
          </cell>
          <cell r="U8">
            <v>0</v>
          </cell>
          <cell r="V8">
            <v>0</v>
          </cell>
        </row>
        <row r="9">
          <cell r="T9" t="str">
            <v>06</v>
          </cell>
          <cell r="U9" t="str">
            <v>鉄骨壁(棟)</v>
          </cell>
          <cell r="V9">
            <v>0</v>
          </cell>
        </row>
        <row r="10">
          <cell r="T10" t="str">
            <v>07</v>
          </cell>
          <cell r="U10" t="str">
            <v>窓</v>
          </cell>
          <cell r="V10">
            <v>0</v>
          </cell>
        </row>
        <row r="11">
          <cell r="T11" t="str">
            <v>08</v>
          </cell>
          <cell r="U11" t="str">
            <v>間仕切</v>
          </cell>
          <cell r="V11">
            <v>0</v>
          </cell>
        </row>
        <row r="12">
          <cell r="T12" t="str">
            <v>09</v>
          </cell>
          <cell r="U12">
            <v>0</v>
          </cell>
          <cell r="V12">
            <v>0</v>
          </cell>
        </row>
        <row r="13">
          <cell r="T13" t="str">
            <v>10</v>
          </cell>
          <cell r="U13" t="str">
            <v>鉄骨壁</v>
          </cell>
          <cell r="V13">
            <v>0</v>
          </cell>
        </row>
        <row r="14">
          <cell r="T14" t="str">
            <v>11</v>
          </cell>
          <cell r="U14" t="str">
            <v>ＰＨ</v>
          </cell>
          <cell r="V14">
            <v>0</v>
          </cell>
        </row>
        <row r="15">
          <cell r="T15" t="str">
            <v>12</v>
          </cell>
          <cell r="U15" t="str">
            <v>PC手すり</v>
          </cell>
          <cell r="V15">
            <v>0</v>
          </cell>
        </row>
        <row r="16">
          <cell r="T16" t="str">
            <v>13</v>
          </cell>
          <cell r="U16" t="str">
            <v>S手すり</v>
          </cell>
          <cell r="V16">
            <v>0</v>
          </cell>
        </row>
        <row r="17">
          <cell r="T17" t="str">
            <v>14</v>
          </cell>
          <cell r="U17">
            <v>0</v>
          </cell>
          <cell r="V17">
            <v>0</v>
          </cell>
        </row>
        <row r="18">
          <cell r="T18" t="str">
            <v>15</v>
          </cell>
          <cell r="U18" t="str">
            <v>３階床</v>
          </cell>
          <cell r="V18">
            <v>0</v>
          </cell>
        </row>
        <row r="19">
          <cell r="T19" t="str">
            <v>16</v>
          </cell>
          <cell r="U19" t="str">
            <v>勾配屋根1</v>
          </cell>
          <cell r="V19">
            <v>0</v>
          </cell>
        </row>
        <row r="20">
          <cell r="T20" t="str">
            <v>17</v>
          </cell>
          <cell r="U20" t="str">
            <v>勾配屋根2</v>
          </cell>
          <cell r="V20">
            <v>0</v>
          </cell>
        </row>
        <row r="21">
          <cell r="T21" t="str">
            <v>18</v>
          </cell>
          <cell r="U21" t="str">
            <v>ＰＣ屋根</v>
          </cell>
          <cell r="V21">
            <v>0</v>
          </cell>
        </row>
        <row r="22">
          <cell r="T22" t="str">
            <v>19</v>
          </cell>
          <cell r="U22" t="str">
            <v>バルコニー</v>
          </cell>
          <cell r="V22">
            <v>0.98</v>
          </cell>
        </row>
        <row r="23">
          <cell r="T23" t="str">
            <v>20</v>
          </cell>
          <cell r="U23" t="str">
            <v>庇</v>
          </cell>
          <cell r="V23">
            <v>0</v>
          </cell>
        </row>
        <row r="24">
          <cell r="T24" t="str">
            <v>21</v>
          </cell>
          <cell r="U24" t="str">
            <v>ＳＲ材</v>
          </cell>
          <cell r="V24">
            <v>3.81</v>
          </cell>
        </row>
        <row r="25">
          <cell r="T25" t="str">
            <v>22</v>
          </cell>
          <cell r="U25" t="str">
            <v>Ｒ材</v>
          </cell>
          <cell r="V25">
            <v>0</v>
          </cell>
        </row>
        <row r="26">
          <cell r="T26" t="str">
            <v>23</v>
          </cell>
          <cell r="U26" t="str">
            <v>垂壁</v>
          </cell>
          <cell r="V26">
            <v>0.72</v>
          </cell>
        </row>
        <row r="27">
          <cell r="T27" t="str">
            <v>24</v>
          </cell>
          <cell r="U27">
            <v>0</v>
          </cell>
          <cell r="V27">
            <v>0</v>
          </cell>
        </row>
        <row r="28">
          <cell r="T28" t="str">
            <v>25</v>
          </cell>
          <cell r="U28" t="str">
            <v>耐・支持壁</v>
          </cell>
          <cell r="V28">
            <v>4.86</v>
          </cell>
        </row>
        <row r="29">
          <cell r="T29" t="str">
            <v>26</v>
          </cell>
          <cell r="U29" t="str">
            <v>鉄骨壁</v>
          </cell>
          <cell r="V29">
            <v>0</v>
          </cell>
        </row>
        <row r="30">
          <cell r="T30" t="str">
            <v>27</v>
          </cell>
          <cell r="U30" t="str">
            <v>窓</v>
          </cell>
          <cell r="V30">
            <v>2.52</v>
          </cell>
        </row>
        <row r="31">
          <cell r="T31" t="str">
            <v>28</v>
          </cell>
          <cell r="U31" t="str">
            <v>柱型</v>
          </cell>
          <cell r="V31">
            <v>2.7</v>
          </cell>
        </row>
        <row r="32">
          <cell r="T32" t="str">
            <v>29</v>
          </cell>
          <cell r="U32" t="str">
            <v>間仕切</v>
          </cell>
          <cell r="V32">
            <v>0.98</v>
          </cell>
        </row>
        <row r="33">
          <cell r="T33" t="str">
            <v>30</v>
          </cell>
          <cell r="U33">
            <v>0</v>
          </cell>
          <cell r="V33">
            <v>0</v>
          </cell>
        </row>
        <row r="34">
          <cell r="T34" t="str">
            <v>31</v>
          </cell>
          <cell r="U34" t="str">
            <v>腰壁</v>
          </cell>
          <cell r="V34">
            <v>1.62</v>
          </cell>
        </row>
        <row r="35">
          <cell r="T35" t="str">
            <v>32</v>
          </cell>
          <cell r="U35" t="str">
            <v>ＰＨ</v>
          </cell>
          <cell r="V35">
            <v>0</v>
          </cell>
        </row>
        <row r="36">
          <cell r="T36" t="str">
            <v>33</v>
          </cell>
          <cell r="U36" t="str">
            <v>PC手すり</v>
          </cell>
          <cell r="V36">
            <v>0</v>
          </cell>
        </row>
        <row r="37">
          <cell r="T37" t="str">
            <v>34</v>
          </cell>
          <cell r="U37" t="str">
            <v>S手すり</v>
          </cell>
          <cell r="V37">
            <v>0</v>
          </cell>
        </row>
        <row r="38">
          <cell r="T38" t="str">
            <v>35</v>
          </cell>
          <cell r="U38">
            <v>0</v>
          </cell>
          <cell r="V38">
            <v>0</v>
          </cell>
        </row>
        <row r="39">
          <cell r="T39" t="str">
            <v>36</v>
          </cell>
          <cell r="U39" t="str">
            <v>２階床</v>
          </cell>
          <cell r="V39">
            <v>0.98</v>
          </cell>
        </row>
        <row r="40">
          <cell r="T40" t="str">
            <v>37</v>
          </cell>
          <cell r="U40" t="str">
            <v>勾配屋根1</v>
          </cell>
          <cell r="V40">
            <v>0</v>
          </cell>
        </row>
        <row r="41">
          <cell r="T41" t="str">
            <v>38</v>
          </cell>
          <cell r="U41" t="str">
            <v>勾配屋根2</v>
          </cell>
          <cell r="V41">
            <v>0</v>
          </cell>
        </row>
        <row r="42">
          <cell r="T42" t="str">
            <v>39</v>
          </cell>
          <cell r="U42" t="str">
            <v>ＰＣ屋根</v>
          </cell>
          <cell r="V42">
            <v>0</v>
          </cell>
        </row>
        <row r="43">
          <cell r="T43" t="str">
            <v>40</v>
          </cell>
          <cell r="U43" t="str">
            <v>バルコニー</v>
          </cell>
          <cell r="V43">
            <v>0</v>
          </cell>
        </row>
        <row r="44">
          <cell r="T44" t="str">
            <v>41</v>
          </cell>
          <cell r="U44" t="str">
            <v>庇</v>
          </cell>
          <cell r="V44">
            <v>0</v>
          </cell>
        </row>
        <row r="45">
          <cell r="T45" t="str">
            <v>42</v>
          </cell>
          <cell r="U45" t="str">
            <v>ＳＲ材</v>
          </cell>
          <cell r="V45">
            <v>0</v>
          </cell>
        </row>
        <row r="46">
          <cell r="T46" t="str">
            <v>43</v>
          </cell>
          <cell r="U46" t="str">
            <v>Ｒ材</v>
          </cell>
          <cell r="V46">
            <v>3.81</v>
          </cell>
        </row>
        <row r="47">
          <cell r="T47" t="str">
            <v>44</v>
          </cell>
          <cell r="U47" t="str">
            <v>垂壁</v>
          </cell>
          <cell r="V47">
            <v>1</v>
          </cell>
        </row>
        <row r="48">
          <cell r="T48" t="str">
            <v>45</v>
          </cell>
          <cell r="U48">
            <v>0</v>
          </cell>
          <cell r="V48">
            <v>0</v>
          </cell>
        </row>
        <row r="49">
          <cell r="T49" t="str">
            <v>46</v>
          </cell>
          <cell r="U49" t="str">
            <v>耐・支持壁</v>
          </cell>
          <cell r="V49">
            <v>4.86</v>
          </cell>
        </row>
        <row r="50">
          <cell r="T50" t="str">
            <v>47</v>
          </cell>
          <cell r="U50" t="str">
            <v>鉄骨壁</v>
          </cell>
          <cell r="V50">
            <v>0</v>
          </cell>
        </row>
        <row r="51">
          <cell r="T51" t="str">
            <v>48</v>
          </cell>
          <cell r="U51" t="str">
            <v>窓</v>
          </cell>
          <cell r="V51">
            <v>3.85</v>
          </cell>
        </row>
        <row r="52">
          <cell r="T52" t="str">
            <v>49</v>
          </cell>
          <cell r="U52" t="str">
            <v>柱型</v>
          </cell>
          <cell r="V52">
            <v>2.7</v>
          </cell>
        </row>
        <row r="53">
          <cell r="T53" t="str">
            <v>50</v>
          </cell>
          <cell r="U53" t="str">
            <v>間仕切</v>
          </cell>
          <cell r="V53">
            <v>0.98</v>
          </cell>
        </row>
        <row r="54">
          <cell r="T54" t="str">
            <v>51</v>
          </cell>
          <cell r="U54">
            <v>0</v>
          </cell>
          <cell r="V54">
            <v>0</v>
          </cell>
        </row>
        <row r="55">
          <cell r="T55" t="str">
            <v>52</v>
          </cell>
          <cell r="U55" t="str">
            <v>腰壁</v>
          </cell>
          <cell r="V55">
            <v>0</v>
          </cell>
        </row>
        <row r="56">
          <cell r="T56" t="str">
            <v>53</v>
          </cell>
          <cell r="U56">
            <v>0</v>
          </cell>
          <cell r="V56">
            <v>0</v>
          </cell>
        </row>
        <row r="57">
          <cell r="T57" t="str">
            <v>54</v>
          </cell>
          <cell r="U57" t="str">
            <v>１階床</v>
          </cell>
          <cell r="V57">
            <v>0.98</v>
          </cell>
        </row>
        <row r="58">
          <cell r="T58" t="str">
            <v>55</v>
          </cell>
          <cell r="U58">
            <v>0</v>
          </cell>
          <cell r="V58">
            <v>0</v>
          </cell>
        </row>
        <row r="59">
          <cell r="T59" t="str">
            <v>01</v>
          </cell>
          <cell r="U59">
            <v>0</v>
          </cell>
          <cell r="V59">
            <v>0</v>
          </cell>
        </row>
        <row r="60">
          <cell r="T60" t="str">
            <v>02</v>
          </cell>
          <cell r="U60">
            <v>0</v>
          </cell>
          <cell r="V60">
            <v>0</v>
          </cell>
        </row>
        <row r="61">
          <cell r="T61" t="str">
            <v>03</v>
          </cell>
          <cell r="U61" t="str">
            <v>勾配屋根1</v>
          </cell>
          <cell r="V61">
            <v>0</v>
          </cell>
        </row>
        <row r="62">
          <cell r="T62" t="str">
            <v>04</v>
          </cell>
          <cell r="U62" t="str">
            <v>勾配屋根2</v>
          </cell>
          <cell r="V62">
            <v>0</v>
          </cell>
        </row>
        <row r="63">
          <cell r="T63" t="str">
            <v>05</v>
          </cell>
          <cell r="U63">
            <v>0</v>
          </cell>
          <cell r="V63">
            <v>0</v>
          </cell>
        </row>
        <row r="64">
          <cell r="T64" t="str">
            <v>06</v>
          </cell>
          <cell r="U64" t="str">
            <v>鉄骨壁(棟)</v>
          </cell>
          <cell r="V64">
            <v>0</v>
          </cell>
        </row>
        <row r="65">
          <cell r="T65" t="str">
            <v>07</v>
          </cell>
          <cell r="U65" t="str">
            <v>窓</v>
          </cell>
          <cell r="V65">
            <v>0</v>
          </cell>
        </row>
        <row r="66">
          <cell r="T66" t="str">
            <v>08</v>
          </cell>
          <cell r="U66" t="str">
            <v>間仕切</v>
          </cell>
          <cell r="V66">
            <v>0</v>
          </cell>
        </row>
        <row r="67">
          <cell r="T67" t="str">
            <v>09</v>
          </cell>
          <cell r="U67">
            <v>0</v>
          </cell>
          <cell r="V67">
            <v>0</v>
          </cell>
        </row>
        <row r="68">
          <cell r="T68" t="str">
            <v>10</v>
          </cell>
          <cell r="U68" t="str">
            <v>鉄骨壁</v>
          </cell>
          <cell r="V68">
            <v>0</v>
          </cell>
        </row>
        <row r="69">
          <cell r="T69" t="str">
            <v>11</v>
          </cell>
          <cell r="U69" t="str">
            <v>ＰＨ</v>
          </cell>
          <cell r="V69">
            <v>0</v>
          </cell>
        </row>
        <row r="70">
          <cell r="T70" t="str">
            <v>12</v>
          </cell>
          <cell r="U70" t="str">
            <v>PC手すり</v>
          </cell>
          <cell r="V70">
            <v>0</v>
          </cell>
        </row>
        <row r="71">
          <cell r="T71" t="str">
            <v>13</v>
          </cell>
          <cell r="U71" t="str">
            <v>S手すり</v>
          </cell>
          <cell r="V71">
            <v>0</v>
          </cell>
        </row>
        <row r="72">
          <cell r="T72" t="str">
            <v>14</v>
          </cell>
          <cell r="U72">
            <v>0</v>
          </cell>
          <cell r="V72">
            <v>0</v>
          </cell>
        </row>
        <row r="73">
          <cell r="T73" t="str">
            <v>15</v>
          </cell>
          <cell r="U73" t="str">
            <v>３階床</v>
          </cell>
          <cell r="V73">
            <v>0</v>
          </cell>
        </row>
        <row r="74">
          <cell r="T74" t="str">
            <v>16</v>
          </cell>
          <cell r="U74" t="str">
            <v>勾配屋根1</v>
          </cell>
          <cell r="V74">
            <v>0</v>
          </cell>
        </row>
        <row r="75">
          <cell r="T75" t="str">
            <v>17</v>
          </cell>
          <cell r="U75" t="str">
            <v>勾配屋根2</v>
          </cell>
          <cell r="V75">
            <v>0</v>
          </cell>
        </row>
        <row r="76">
          <cell r="T76" t="str">
            <v>18</v>
          </cell>
          <cell r="U76" t="str">
            <v>ＰＣ屋根</v>
          </cell>
          <cell r="V76">
            <v>0</v>
          </cell>
        </row>
        <row r="77">
          <cell r="T77" t="str">
            <v>19</v>
          </cell>
          <cell r="U77" t="str">
            <v>バルコニー</v>
          </cell>
          <cell r="V77">
            <v>1.23</v>
          </cell>
        </row>
        <row r="78">
          <cell r="T78" t="str">
            <v>20</v>
          </cell>
          <cell r="U78" t="str">
            <v>庇</v>
          </cell>
          <cell r="V78">
            <v>0</v>
          </cell>
        </row>
        <row r="79">
          <cell r="T79" t="str">
            <v>21</v>
          </cell>
          <cell r="U79" t="str">
            <v>ＳＲ材</v>
          </cell>
          <cell r="V79">
            <v>4.71</v>
          </cell>
        </row>
        <row r="80">
          <cell r="T80" t="str">
            <v>22</v>
          </cell>
          <cell r="U80" t="str">
            <v>Ｒ材</v>
          </cell>
          <cell r="V80">
            <v>0</v>
          </cell>
        </row>
        <row r="81">
          <cell r="T81" t="str">
            <v>23</v>
          </cell>
          <cell r="U81" t="str">
            <v>垂壁</v>
          </cell>
          <cell r="V81">
            <v>0.72</v>
          </cell>
        </row>
        <row r="82">
          <cell r="T82" t="str">
            <v>24</v>
          </cell>
          <cell r="U82">
            <v>0</v>
          </cell>
          <cell r="V82">
            <v>0</v>
          </cell>
        </row>
        <row r="83">
          <cell r="T83" t="str">
            <v>25</v>
          </cell>
          <cell r="U83" t="str">
            <v>耐・支持壁</v>
          </cell>
          <cell r="V83">
            <v>7.29</v>
          </cell>
        </row>
        <row r="84">
          <cell r="T84" t="str">
            <v>26</v>
          </cell>
          <cell r="U84" t="str">
            <v>鉄骨壁</v>
          </cell>
          <cell r="V84">
            <v>0</v>
          </cell>
        </row>
        <row r="85">
          <cell r="T85" t="str">
            <v>27</v>
          </cell>
          <cell r="U85" t="str">
            <v>窓</v>
          </cell>
          <cell r="V85">
            <v>2.52</v>
          </cell>
        </row>
        <row r="86">
          <cell r="T86" t="str">
            <v>28</v>
          </cell>
          <cell r="U86" t="str">
            <v>柱型</v>
          </cell>
          <cell r="V86">
            <v>1.782</v>
          </cell>
        </row>
        <row r="87">
          <cell r="T87" t="str">
            <v>29</v>
          </cell>
          <cell r="U87" t="str">
            <v>間仕切</v>
          </cell>
          <cell r="V87">
            <v>1.23</v>
          </cell>
        </row>
        <row r="88">
          <cell r="T88" t="str">
            <v>30</v>
          </cell>
          <cell r="U88">
            <v>0</v>
          </cell>
          <cell r="V88">
            <v>0</v>
          </cell>
        </row>
        <row r="89">
          <cell r="T89" t="str">
            <v>31</v>
          </cell>
          <cell r="U89" t="str">
            <v>腰壁</v>
          </cell>
          <cell r="V89">
            <v>1.62</v>
          </cell>
        </row>
        <row r="90">
          <cell r="T90" t="str">
            <v>32</v>
          </cell>
          <cell r="U90" t="str">
            <v>ＰＨ</v>
          </cell>
          <cell r="V90">
            <v>0</v>
          </cell>
        </row>
        <row r="91">
          <cell r="T91" t="str">
            <v>33</v>
          </cell>
          <cell r="U91" t="str">
            <v>PC手すり</v>
          </cell>
          <cell r="V91">
            <v>0.9</v>
          </cell>
        </row>
        <row r="92">
          <cell r="T92" t="str">
            <v>34</v>
          </cell>
          <cell r="U92" t="str">
            <v>S手すり</v>
          </cell>
          <cell r="V92">
            <v>0</v>
          </cell>
        </row>
        <row r="93">
          <cell r="T93" t="str">
            <v>35</v>
          </cell>
          <cell r="U93">
            <v>0</v>
          </cell>
          <cell r="V93">
            <v>0</v>
          </cell>
        </row>
        <row r="94">
          <cell r="T94" t="str">
            <v>36</v>
          </cell>
          <cell r="U94" t="str">
            <v>２階床</v>
          </cell>
          <cell r="V94">
            <v>1.23</v>
          </cell>
        </row>
        <row r="95">
          <cell r="T95" t="str">
            <v>37</v>
          </cell>
          <cell r="U95" t="str">
            <v>勾配屋根1</v>
          </cell>
          <cell r="V95">
            <v>0</v>
          </cell>
        </row>
        <row r="96">
          <cell r="T96" t="str">
            <v>38</v>
          </cell>
          <cell r="U96" t="str">
            <v>勾配屋根2</v>
          </cell>
          <cell r="V96">
            <v>0</v>
          </cell>
        </row>
        <row r="97">
          <cell r="T97" t="str">
            <v>39</v>
          </cell>
          <cell r="U97" t="str">
            <v>ＰＣ屋根</v>
          </cell>
          <cell r="V97">
            <v>0</v>
          </cell>
        </row>
        <row r="98">
          <cell r="T98" t="str">
            <v>40</v>
          </cell>
          <cell r="U98" t="str">
            <v>バルコニー</v>
          </cell>
          <cell r="V98">
            <v>2.44</v>
          </cell>
        </row>
        <row r="99">
          <cell r="T99" t="str">
            <v>41</v>
          </cell>
          <cell r="U99" t="str">
            <v>庇</v>
          </cell>
          <cell r="V99">
            <v>0</v>
          </cell>
        </row>
        <row r="100">
          <cell r="T100" t="str">
            <v>42</v>
          </cell>
          <cell r="U100" t="str">
            <v>ＳＲ材</v>
          </cell>
          <cell r="V100">
            <v>0</v>
          </cell>
        </row>
        <row r="101">
          <cell r="T101" t="str">
            <v>43</v>
          </cell>
          <cell r="U101" t="str">
            <v>Ｒ材</v>
          </cell>
          <cell r="V101">
            <v>5.61</v>
          </cell>
        </row>
        <row r="102">
          <cell r="T102" t="str">
            <v>44</v>
          </cell>
          <cell r="U102" t="str">
            <v>垂壁</v>
          </cell>
          <cell r="V102">
            <v>1.36</v>
          </cell>
        </row>
        <row r="103">
          <cell r="T103" t="str">
            <v>45</v>
          </cell>
          <cell r="U103">
            <v>0</v>
          </cell>
          <cell r="V103">
            <v>0</v>
          </cell>
        </row>
        <row r="104">
          <cell r="T104" t="str">
            <v>46</v>
          </cell>
          <cell r="U104" t="str">
            <v>耐・支持壁</v>
          </cell>
          <cell r="V104">
            <v>7.29</v>
          </cell>
        </row>
        <row r="105">
          <cell r="T105" t="str">
            <v>47</v>
          </cell>
          <cell r="U105" t="str">
            <v>鉄骨壁</v>
          </cell>
          <cell r="V105">
            <v>0</v>
          </cell>
        </row>
        <row r="106">
          <cell r="T106" t="str">
            <v>48</v>
          </cell>
          <cell r="U106" t="str">
            <v>窓</v>
          </cell>
          <cell r="V106">
            <v>3.49</v>
          </cell>
        </row>
        <row r="107">
          <cell r="T107" t="str">
            <v>49</v>
          </cell>
          <cell r="U107" t="str">
            <v>柱型</v>
          </cell>
          <cell r="V107">
            <v>1.782</v>
          </cell>
        </row>
        <row r="108">
          <cell r="T108" t="str">
            <v>50</v>
          </cell>
          <cell r="U108" t="str">
            <v>間仕切</v>
          </cell>
          <cell r="V108">
            <v>1.23</v>
          </cell>
        </row>
        <row r="109">
          <cell r="T109" t="str">
            <v>51</v>
          </cell>
          <cell r="U109">
            <v>0</v>
          </cell>
          <cell r="V109">
            <v>0</v>
          </cell>
        </row>
        <row r="110">
          <cell r="T110" t="str">
            <v>52</v>
          </cell>
          <cell r="U110" t="str">
            <v>腰壁</v>
          </cell>
          <cell r="V110">
            <v>0</v>
          </cell>
        </row>
        <row r="111">
          <cell r="T111" t="str">
            <v>53</v>
          </cell>
          <cell r="U111">
            <v>0</v>
          </cell>
          <cell r="V111">
            <v>0</v>
          </cell>
        </row>
        <row r="112">
          <cell r="T112" t="str">
            <v>54</v>
          </cell>
          <cell r="U112" t="str">
            <v>１階床</v>
          </cell>
          <cell r="V112">
            <v>1.23</v>
          </cell>
        </row>
        <row r="113">
          <cell r="T113" t="str">
            <v>55</v>
          </cell>
          <cell r="U113">
            <v>0</v>
          </cell>
          <cell r="V113">
            <v>0</v>
          </cell>
        </row>
        <row r="114">
          <cell r="T114" t="str">
            <v>01</v>
          </cell>
          <cell r="U114">
            <v>0</v>
          </cell>
          <cell r="V114">
            <v>0</v>
          </cell>
        </row>
        <row r="115">
          <cell r="T115" t="str">
            <v>02</v>
          </cell>
          <cell r="U115">
            <v>0</v>
          </cell>
          <cell r="V115">
            <v>0</v>
          </cell>
        </row>
        <row r="116">
          <cell r="T116" t="str">
            <v>03</v>
          </cell>
          <cell r="U116" t="str">
            <v>勾配屋根1</v>
          </cell>
          <cell r="V116">
            <v>0</v>
          </cell>
        </row>
        <row r="117">
          <cell r="T117" t="str">
            <v>04</v>
          </cell>
          <cell r="U117" t="str">
            <v>勾配屋根2</v>
          </cell>
          <cell r="V117">
            <v>0</v>
          </cell>
        </row>
        <row r="118">
          <cell r="T118" t="str">
            <v>05</v>
          </cell>
          <cell r="U118">
            <v>0</v>
          </cell>
          <cell r="V118">
            <v>0</v>
          </cell>
        </row>
        <row r="119">
          <cell r="T119" t="str">
            <v>06</v>
          </cell>
          <cell r="U119" t="str">
            <v>鉄骨壁(棟)</v>
          </cell>
          <cell r="V119">
            <v>0</v>
          </cell>
        </row>
        <row r="120">
          <cell r="T120" t="str">
            <v>07</v>
          </cell>
          <cell r="U120" t="str">
            <v>窓</v>
          </cell>
          <cell r="V120">
            <v>0</v>
          </cell>
        </row>
        <row r="121">
          <cell r="T121" t="str">
            <v>08</v>
          </cell>
          <cell r="U121" t="str">
            <v>間仕切</v>
          </cell>
          <cell r="V121">
            <v>0</v>
          </cell>
        </row>
        <row r="122">
          <cell r="T122" t="str">
            <v>09</v>
          </cell>
          <cell r="U122">
            <v>0</v>
          </cell>
          <cell r="V122">
            <v>0</v>
          </cell>
        </row>
        <row r="123">
          <cell r="T123" t="str">
            <v>10</v>
          </cell>
          <cell r="U123" t="str">
            <v>鉄骨壁</v>
          </cell>
          <cell r="V123">
            <v>0</v>
          </cell>
        </row>
        <row r="124">
          <cell r="T124" t="str">
            <v>11</v>
          </cell>
          <cell r="U124" t="str">
            <v>ＰＨ</v>
          </cell>
          <cell r="V124">
            <v>0</v>
          </cell>
        </row>
        <row r="125">
          <cell r="T125" t="str">
            <v>12</v>
          </cell>
          <cell r="U125" t="str">
            <v>PC手すり</v>
          </cell>
          <cell r="V125">
            <v>0</v>
          </cell>
        </row>
        <row r="126">
          <cell r="T126" t="str">
            <v>13</v>
          </cell>
          <cell r="U126" t="str">
            <v>S手すり</v>
          </cell>
          <cell r="V126">
            <v>0</v>
          </cell>
        </row>
        <row r="127">
          <cell r="T127" t="str">
            <v>14</v>
          </cell>
          <cell r="U127">
            <v>0</v>
          </cell>
          <cell r="V127">
            <v>0</v>
          </cell>
        </row>
        <row r="128">
          <cell r="T128" t="str">
            <v>15</v>
          </cell>
          <cell r="U128" t="str">
            <v>３階床</v>
          </cell>
          <cell r="V128">
            <v>0</v>
          </cell>
        </row>
        <row r="129">
          <cell r="T129" t="str">
            <v>16</v>
          </cell>
          <cell r="U129" t="str">
            <v>勾配屋根1</v>
          </cell>
          <cell r="V129">
            <v>0</v>
          </cell>
        </row>
        <row r="130">
          <cell r="T130" t="str">
            <v>17</v>
          </cell>
          <cell r="U130" t="str">
            <v>勾配屋根2</v>
          </cell>
          <cell r="V130">
            <v>0</v>
          </cell>
        </row>
        <row r="131">
          <cell r="T131" t="str">
            <v>18</v>
          </cell>
          <cell r="U131" t="str">
            <v>ＰＣ屋根</v>
          </cell>
          <cell r="V131">
            <v>0</v>
          </cell>
        </row>
        <row r="132">
          <cell r="T132" t="str">
            <v>19</v>
          </cell>
          <cell r="U132" t="str">
            <v>バルコニー</v>
          </cell>
          <cell r="V132">
            <v>0</v>
          </cell>
        </row>
        <row r="133">
          <cell r="T133" t="str">
            <v>20</v>
          </cell>
          <cell r="U133" t="str">
            <v>庇</v>
          </cell>
          <cell r="V133">
            <v>0</v>
          </cell>
        </row>
        <row r="134">
          <cell r="T134" t="str">
            <v>21</v>
          </cell>
          <cell r="U134" t="str">
            <v>ＳＲ材</v>
          </cell>
          <cell r="V134">
            <v>0</v>
          </cell>
        </row>
        <row r="135">
          <cell r="T135" t="str">
            <v>22</v>
          </cell>
          <cell r="U135" t="str">
            <v>Ｒ材</v>
          </cell>
          <cell r="V135">
            <v>0</v>
          </cell>
        </row>
        <row r="136">
          <cell r="T136" t="str">
            <v>23</v>
          </cell>
          <cell r="U136" t="str">
            <v>垂壁</v>
          </cell>
          <cell r="V136">
            <v>0</v>
          </cell>
        </row>
        <row r="137">
          <cell r="T137" t="str">
            <v>24</v>
          </cell>
          <cell r="U137">
            <v>0</v>
          </cell>
          <cell r="V137">
            <v>0</v>
          </cell>
        </row>
        <row r="138">
          <cell r="T138" t="str">
            <v>25</v>
          </cell>
          <cell r="U138" t="str">
            <v>耐・支持壁</v>
          </cell>
          <cell r="V138">
            <v>0</v>
          </cell>
        </row>
        <row r="139">
          <cell r="T139" t="str">
            <v>26</v>
          </cell>
          <cell r="U139" t="str">
            <v>鉄骨壁</v>
          </cell>
          <cell r="V139">
            <v>0</v>
          </cell>
        </row>
        <row r="140">
          <cell r="T140" t="str">
            <v>27</v>
          </cell>
          <cell r="U140" t="str">
            <v>窓</v>
          </cell>
          <cell r="V140">
            <v>0</v>
          </cell>
        </row>
        <row r="141">
          <cell r="T141" t="str">
            <v>28</v>
          </cell>
          <cell r="U141" t="str">
            <v>柱型</v>
          </cell>
          <cell r="V141">
            <v>0</v>
          </cell>
        </row>
        <row r="142">
          <cell r="T142" t="str">
            <v>29</v>
          </cell>
          <cell r="U142" t="str">
            <v>間仕切</v>
          </cell>
          <cell r="V142">
            <v>0</v>
          </cell>
        </row>
        <row r="143">
          <cell r="T143" t="str">
            <v>30</v>
          </cell>
          <cell r="U143">
            <v>0</v>
          </cell>
          <cell r="V143">
            <v>0</v>
          </cell>
        </row>
        <row r="144">
          <cell r="T144" t="str">
            <v>31</v>
          </cell>
          <cell r="U144" t="str">
            <v>腰壁</v>
          </cell>
          <cell r="V144">
            <v>0</v>
          </cell>
        </row>
        <row r="145">
          <cell r="T145" t="str">
            <v>32</v>
          </cell>
          <cell r="U145" t="str">
            <v>ＰＨ</v>
          </cell>
          <cell r="V145">
            <v>0</v>
          </cell>
        </row>
        <row r="146">
          <cell r="T146" t="str">
            <v>33</v>
          </cell>
          <cell r="U146" t="str">
            <v>PC手すり</v>
          </cell>
          <cell r="V146">
            <v>0</v>
          </cell>
        </row>
        <row r="147">
          <cell r="T147" t="str">
            <v>34</v>
          </cell>
          <cell r="U147" t="str">
            <v>S手すり</v>
          </cell>
          <cell r="V147">
            <v>0</v>
          </cell>
        </row>
        <row r="148">
          <cell r="T148" t="str">
            <v>35</v>
          </cell>
          <cell r="U148">
            <v>0</v>
          </cell>
          <cell r="V148">
            <v>0</v>
          </cell>
        </row>
        <row r="149">
          <cell r="T149" t="str">
            <v>36</v>
          </cell>
          <cell r="U149" t="str">
            <v>２階床</v>
          </cell>
          <cell r="V149">
            <v>1.96</v>
          </cell>
        </row>
        <row r="150">
          <cell r="T150" t="str">
            <v>37</v>
          </cell>
          <cell r="U150" t="str">
            <v>勾配屋根1</v>
          </cell>
          <cell r="V150">
            <v>0</v>
          </cell>
        </row>
        <row r="151">
          <cell r="T151" t="str">
            <v>38</v>
          </cell>
          <cell r="U151" t="str">
            <v>勾配屋根2</v>
          </cell>
          <cell r="V151">
            <v>0</v>
          </cell>
        </row>
        <row r="152">
          <cell r="T152" t="str">
            <v>39</v>
          </cell>
          <cell r="U152" t="str">
            <v>ＰＣ屋根</v>
          </cell>
          <cell r="V152">
            <v>0</v>
          </cell>
        </row>
        <row r="153">
          <cell r="T153" t="str">
            <v>40</v>
          </cell>
          <cell r="U153" t="str">
            <v>バルコニー</v>
          </cell>
          <cell r="V153">
            <v>0</v>
          </cell>
        </row>
        <row r="154">
          <cell r="T154" t="str">
            <v>41</v>
          </cell>
          <cell r="U154" t="str">
            <v>庇</v>
          </cell>
          <cell r="V154">
            <v>0</v>
          </cell>
        </row>
        <row r="155">
          <cell r="T155" t="str">
            <v>42</v>
          </cell>
          <cell r="U155" t="str">
            <v>ＳＲ材</v>
          </cell>
          <cell r="V155">
            <v>0</v>
          </cell>
        </row>
        <row r="156">
          <cell r="T156" t="str">
            <v>43</v>
          </cell>
          <cell r="U156" t="str">
            <v>Ｒ材</v>
          </cell>
          <cell r="V156">
            <v>0</v>
          </cell>
        </row>
        <row r="157">
          <cell r="T157" t="str">
            <v>44</v>
          </cell>
          <cell r="U157" t="str">
            <v>垂壁</v>
          </cell>
          <cell r="V157">
            <v>0</v>
          </cell>
        </row>
        <row r="158">
          <cell r="T158" t="str">
            <v>45</v>
          </cell>
          <cell r="U158">
            <v>0</v>
          </cell>
          <cell r="V158">
            <v>0</v>
          </cell>
        </row>
        <row r="159">
          <cell r="T159" t="str">
            <v>46</v>
          </cell>
          <cell r="U159" t="str">
            <v>耐・支持壁</v>
          </cell>
          <cell r="V159">
            <v>7.29</v>
          </cell>
        </row>
        <row r="160">
          <cell r="T160" t="str">
            <v>47</v>
          </cell>
          <cell r="U160" t="str">
            <v>鉄骨壁</v>
          </cell>
          <cell r="V160">
            <v>0</v>
          </cell>
        </row>
        <row r="161">
          <cell r="T161" t="str">
            <v>48</v>
          </cell>
          <cell r="U161" t="str">
            <v>窓</v>
          </cell>
          <cell r="V161">
            <v>0</v>
          </cell>
        </row>
        <row r="162">
          <cell r="T162" t="str">
            <v>49</v>
          </cell>
          <cell r="U162" t="str">
            <v>柱型</v>
          </cell>
          <cell r="V162">
            <v>1.5660000000000003</v>
          </cell>
        </row>
        <row r="163">
          <cell r="T163" t="str">
            <v>50</v>
          </cell>
          <cell r="U163" t="str">
            <v>間仕切</v>
          </cell>
          <cell r="V163">
            <v>2.52</v>
          </cell>
        </row>
        <row r="164">
          <cell r="T164" t="str">
            <v>51</v>
          </cell>
          <cell r="U164">
            <v>0</v>
          </cell>
          <cell r="V164">
            <v>0</v>
          </cell>
        </row>
        <row r="165">
          <cell r="T165" t="str">
            <v>52</v>
          </cell>
          <cell r="U165" t="str">
            <v>腰壁</v>
          </cell>
          <cell r="V165">
            <v>0</v>
          </cell>
        </row>
        <row r="166">
          <cell r="T166" t="str">
            <v>53</v>
          </cell>
          <cell r="U166">
            <v>0</v>
          </cell>
          <cell r="V166">
            <v>0</v>
          </cell>
        </row>
        <row r="167">
          <cell r="T167" t="str">
            <v>54</v>
          </cell>
          <cell r="U167" t="str">
            <v>１階床</v>
          </cell>
          <cell r="V167">
            <v>2.52</v>
          </cell>
        </row>
        <row r="168">
          <cell r="T168" t="str">
            <v>55</v>
          </cell>
          <cell r="U168">
            <v>0</v>
          </cell>
          <cell r="V168">
            <v>0</v>
          </cell>
        </row>
        <row r="169">
          <cell r="T169" t="str">
            <v>01</v>
          </cell>
          <cell r="U169">
            <v>0</v>
          </cell>
          <cell r="V169">
            <v>0</v>
          </cell>
        </row>
        <row r="170">
          <cell r="T170" t="str">
            <v>02</v>
          </cell>
          <cell r="U170">
            <v>0</v>
          </cell>
          <cell r="V170">
            <v>0</v>
          </cell>
        </row>
        <row r="171">
          <cell r="T171" t="str">
            <v>03</v>
          </cell>
          <cell r="U171" t="str">
            <v>勾配屋根1</v>
          </cell>
          <cell r="V171">
            <v>0</v>
          </cell>
        </row>
        <row r="172">
          <cell r="T172" t="str">
            <v>04</v>
          </cell>
          <cell r="U172" t="str">
            <v>勾配屋根2</v>
          </cell>
          <cell r="V172">
            <v>0</v>
          </cell>
        </row>
        <row r="173">
          <cell r="T173" t="str">
            <v>05</v>
          </cell>
          <cell r="U173">
            <v>0</v>
          </cell>
          <cell r="V173">
            <v>0</v>
          </cell>
        </row>
        <row r="174">
          <cell r="T174" t="str">
            <v>06</v>
          </cell>
          <cell r="U174" t="str">
            <v>鉄骨壁(棟)</v>
          </cell>
          <cell r="V174">
            <v>0</v>
          </cell>
        </row>
        <row r="175">
          <cell r="T175" t="str">
            <v>07</v>
          </cell>
          <cell r="U175" t="str">
            <v>窓</v>
          </cell>
          <cell r="V175">
            <v>0</v>
          </cell>
        </row>
        <row r="176">
          <cell r="T176" t="str">
            <v>08</v>
          </cell>
          <cell r="U176" t="str">
            <v>間仕切</v>
          </cell>
          <cell r="V176">
            <v>0</v>
          </cell>
        </row>
        <row r="177">
          <cell r="T177" t="str">
            <v>09</v>
          </cell>
          <cell r="U177">
            <v>0</v>
          </cell>
          <cell r="V177">
            <v>0</v>
          </cell>
        </row>
        <row r="178">
          <cell r="T178" t="str">
            <v>10</v>
          </cell>
          <cell r="U178" t="str">
            <v>鉄骨壁</v>
          </cell>
          <cell r="V178">
            <v>0</v>
          </cell>
        </row>
        <row r="179">
          <cell r="T179" t="str">
            <v>11</v>
          </cell>
          <cell r="U179" t="str">
            <v>ＰＨ</v>
          </cell>
          <cell r="V179">
            <v>1.6</v>
          </cell>
        </row>
        <row r="180">
          <cell r="T180" t="str">
            <v>12</v>
          </cell>
          <cell r="U180" t="str">
            <v>PC手すり</v>
          </cell>
          <cell r="V180">
            <v>0</v>
          </cell>
        </row>
        <row r="181">
          <cell r="T181" t="str">
            <v>13</v>
          </cell>
          <cell r="U181" t="str">
            <v>S手すり</v>
          </cell>
          <cell r="V181">
            <v>0</v>
          </cell>
        </row>
        <row r="182">
          <cell r="T182" t="str">
            <v>14</v>
          </cell>
          <cell r="U182">
            <v>0</v>
          </cell>
          <cell r="V182">
            <v>0</v>
          </cell>
        </row>
        <row r="183">
          <cell r="T183" t="str">
            <v>15</v>
          </cell>
          <cell r="U183" t="str">
            <v>３階床</v>
          </cell>
          <cell r="V183">
            <v>0</v>
          </cell>
        </row>
        <row r="184">
          <cell r="T184" t="str">
            <v>16</v>
          </cell>
          <cell r="U184" t="str">
            <v>勾配屋根1</v>
          </cell>
          <cell r="V184">
            <v>0</v>
          </cell>
        </row>
        <row r="185">
          <cell r="T185" t="str">
            <v>17</v>
          </cell>
          <cell r="U185" t="str">
            <v>勾配屋根2</v>
          </cell>
          <cell r="V185">
            <v>0</v>
          </cell>
        </row>
        <row r="186">
          <cell r="T186" t="str">
            <v>18</v>
          </cell>
          <cell r="U186" t="str">
            <v>ＰＣ屋根</v>
          </cell>
          <cell r="V186">
            <v>0</v>
          </cell>
        </row>
        <row r="187">
          <cell r="T187" t="str">
            <v>19</v>
          </cell>
          <cell r="U187" t="str">
            <v>バルコニー</v>
          </cell>
          <cell r="V187">
            <v>2.84</v>
          </cell>
        </row>
        <row r="188">
          <cell r="T188" t="str">
            <v>20</v>
          </cell>
          <cell r="U188" t="str">
            <v>庇</v>
          </cell>
          <cell r="V188">
            <v>0</v>
          </cell>
        </row>
        <row r="189">
          <cell r="T189" t="str">
            <v>21</v>
          </cell>
          <cell r="U189" t="str">
            <v>ＳＲ材</v>
          </cell>
          <cell r="V189">
            <v>0</v>
          </cell>
        </row>
        <row r="190">
          <cell r="T190" t="str">
            <v>22</v>
          </cell>
          <cell r="U190" t="str">
            <v>Ｒ材</v>
          </cell>
          <cell r="V190">
            <v>0</v>
          </cell>
        </row>
        <row r="191">
          <cell r="T191" t="str">
            <v>23</v>
          </cell>
          <cell r="U191" t="str">
            <v>垂壁</v>
          </cell>
          <cell r="V191">
            <v>0</v>
          </cell>
        </row>
        <row r="192">
          <cell r="T192" t="str">
            <v>24</v>
          </cell>
          <cell r="U192">
            <v>0</v>
          </cell>
          <cell r="V192">
            <v>0</v>
          </cell>
        </row>
        <row r="193">
          <cell r="T193" t="str">
            <v>25</v>
          </cell>
          <cell r="U193" t="str">
            <v>耐・支持壁</v>
          </cell>
          <cell r="V193">
            <v>7.29</v>
          </cell>
        </row>
        <row r="194">
          <cell r="T194" t="str">
            <v>26</v>
          </cell>
          <cell r="U194" t="str">
            <v>鉄骨壁</v>
          </cell>
          <cell r="V194">
            <v>0</v>
          </cell>
        </row>
        <row r="195">
          <cell r="T195" t="str">
            <v>27</v>
          </cell>
          <cell r="U195" t="str">
            <v>窓</v>
          </cell>
          <cell r="V195">
            <v>0</v>
          </cell>
        </row>
        <row r="196">
          <cell r="T196" t="str">
            <v>28</v>
          </cell>
          <cell r="U196" t="str">
            <v>柱型</v>
          </cell>
          <cell r="V196">
            <v>3.807000000000001</v>
          </cell>
        </row>
        <row r="197">
          <cell r="T197" t="str">
            <v>29</v>
          </cell>
          <cell r="U197" t="str">
            <v>間仕切</v>
          </cell>
          <cell r="V197">
            <v>2.84</v>
          </cell>
        </row>
        <row r="198">
          <cell r="T198" t="str">
            <v>30</v>
          </cell>
          <cell r="U198">
            <v>0</v>
          </cell>
          <cell r="V198">
            <v>0</v>
          </cell>
        </row>
        <row r="199">
          <cell r="T199" t="str">
            <v>31</v>
          </cell>
          <cell r="U199" t="str">
            <v>腰壁</v>
          </cell>
          <cell r="V199">
            <v>0</v>
          </cell>
        </row>
        <row r="200">
          <cell r="T200" t="str">
            <v>32</v>
          </cell>
          <cell r="U200" t="str">
            <v>ＰＨ</v>
          </cell>
          <cell r="V200">
            <v>0</v>
          </cell>
        </row>
        <row r="201">
          <cell r="T201" t="str">
            <v>33</v>
          </cell>
          <cell r="U201" t="str">
            <v>PC手すり</v>
          </cell>
          <cell r="V201">
            <v>0</v>
          </cell>
        </row>
        <row r="202">
          <cell r="T202" t="str">
            <v>34</v>
          </cell>
          <cell r="U202" t="str">
            <v>S手すり</v>
          </cell>
          <cell r="V202">
            <v>0</v>
          </cell>
        </row>
        <row r="203">
          <cell r="T203" t="str">
            <v>35</v>
          </cell>
          <cell r="U203">
            <v>0</v>
          </cell>
          <cell r="V203">
            <v>0</v>
          </cell>
        </row>
        <row r="204">
          <cell r="T204" t="str">
            <v>36</v>
          </cell>
          <cell r="U204" t="str">
            <v>２階床</v>
          </cell>
          <cell r="V204">
            <v>2.84</v>
          </cell>
        </row>
        <row r="205">
          <cell r="T205" t="str">
            <v>37</v>
          </cell>
          <cell r="U205" t="str">
            <v>勾配屋根1</v>
          </cell>
          <cell r="V205">
            <v>0</v>
          </cell>
        </row>
        <row r="206">
          <cell r="T206" t="str">
            <v>38</v>
          </cell>
          <cell r="U206" t="str">
            <v>勾配屋根2</v>
          </cell>
          <cell r="V206">
            <v>0</v>
          </cell>
        </row>
        <row r="207">
          <cell r="T207" t="str">
            <v>39</v>
          </cell>
          <cell r="U207" t="str">
            <v>ＰＣ屋根</v>
          </cell>
          <cell r="V207">
            <v>0</v>
          </cell>
        </row>
        <row r="208">
          <cell r="T208" t="str">
            <v>40</v>
          </cell>
          <cell r="U208" t="str">
            <v>バルコニー</v>
          </cell>
          <cell r="V208">
            <v>1.88</v>
          </cell>
        </row>
        <row r="209">
          <cell r="T209" t="str">
            <v>41</v>
          </cell>
          <cell r="U209" t="str">
            <v>庇</v>
          </cell>
          <cell r="V209">
            <v>0</v>
          </cell>
        </row>
        <row r="210">
          <cell r="T210" t="str">
            <v>42</v>
          </cell>
          <cell r="U210" t="str">
            <v>ＳＲ材</v>
          </cell>
          <cell r="V210">
            <v>0</v>
          </cell>
        </row>
        <row r="211">
          <cell r="T211" t="str">
            <v>43</v>
          </cell>
          <cell r="U211" t="str">
            <v>Ｒ材</v>
          </cell>
          <cell r="V211">
            <v>0</v>
          </cell>
        </row>
        <row r="212">
          <cell r="T212" t="str">
            <v>44</v>
          </cell>
          <cell r="U212" t="str">
            <v>垂壁</v>
          </cell>
          <cell r="V212">
            <v>0</v>
          </cell>
        </row>
        <row r="213">
          <cell r="T213" t="str">
            <v>45</v>
          </cell>
          <cell r="U213">
            <v>0</v>
          </cell>
          <cell r="V213">
            <v>0</v>
          </cell>
        </row>
        <row r="214">
          <cell r="T214" t="str">
            <v>46</v>
          </cell>
          <cell r="U214" t="str">
            <v>耐・支持壁</v>
          </cell>
          <cell r="V214">
            <v>9.72</v>
          </cell>
        </row>
        <row r="215">
          <cell r="T215" t="str">
            <v>47</v>
          </cell>
          <cell r="U215" t="str">
            <v>鉄骨壁</v>
          </cell>
          <cell r="V215">
            <v>0</v>
          </cell>
        </row>
        <row r="216">
          <cell r="T216" t="str">
            <v>48</v>
          </cell>
          <cell r="U216" t="str">
            <v>窓</v>
          </cell>
          <cell r="V216">
            <v>0</v>
          </cell>
        </row>
        <row r="217">
          <cell r="T217" t="str">
            <v>49</v>
          </cell>
          <cell r="U217" t="str">
            <v>柱型</v>
          </cell>
          <cell r="V217">
            <v>2.916</v>
          </cell>
        </row>
        <row r="218">
          <cell r="T218" t="str">
            <v>50</v>
          </cell>
          <cell r="U218" t="str">
            <v>間仕切</v>
          </cell>
          <cell r="V218">
            <v>2.23</v>
          </cell>
        </row>
        <row r="219">
          <cell r="T219" t="str">
            <v>51</v>
          </cell>
          <cell r="U219">
            <v>0</v>
          </cell>
          <cell r="V219">
            <v>0</v>
          </cell>
        </row>
        <row r="220">
          <cell r="T220" t="str">
            <v>52</v>
          </cell>
          <cell r="U220" t="str">
            <v>腰壁</v>
          </cell>
          <cell r="V220">
            <v>0</v>
          </cell>
        </row>
        <row r="221">
          <cell r="T221" t="str">
            <v>53</v>
          </cell>
          <cell r="U221">
            <v>0</v>
          </cell>
          <cell r="V221">
            <v>0</v>
          </cell>
        </row>
        <row r="222">
          <cell r="T222" t="str">
            <v>54</v>
          </cell>
          <cell r="U222" t="str">
            <v>１階床</v>
          </cell>
          <cell r="V222">
            <v>2.23</v>
          </cell>
        </row>
        <row r="223">
          <cell r="T223" t="str">
            <v>55</v>
          </cell>
          <cell r="U223">
            <v>0</v>
          </cell>
          <cell r="V223">
            <v>0</v>
          </cell>
        </row>
        <row r="224">
          <cell r="T224" t="str">
            <v>01</v>
          </cell>
          <cell r="U224">
            <v>0</v>
          </cell>
          <cell r="V224">
            <v>0</v>
          </cell>
        </row>
        <row r="225">
          <cell r="T225" t="str">
            <v>02</v>
          </cell>
          <cell r="U225">
            <v>0</v>
          </cell>
          <cell r="V225">
            <v>0</v>
          </cell>
        </row>
        <row r="226">
          <cell r="T226" t="str">
            <v>03</v>
          </cell>
          <cell r="U226" t="str">
            <v>勾配屋根1</v>
          </cell>
          <cell r="V226">
            <v>0</v>
          </cell>
        </row>
        <row r="227">
          <cell r="T227" t="str">
            <v>04</v>
          </cell>
          <cell r="U227" t="str">
            <v>勾配屋根2</v>
          </cell>
          <cell r="V227">
            <v>0</v>
          </cell>
        </row>
        <row r="228">
          <cell r="T228" t="str">
            <v>05</v>
          </cell>
          <cell r="U228">
            <v>0</v>
          </cell>
          <cell r="V228">
            <v>0</v>
          </cell>
        </row>
        <row r="229">
          <cell r="T229" t="str">
            <v>06</v>
          </cell>
          <cell r="U229" t="str">
            <v>鉄骨壁(棟)</v>
          </cell>
          <cell r="V229">
            <v>0</v>
          </cell>
        </row>
        <row r="230">
          <cell r="T230" t="str">
            <v>07</v>
          </cell>
          <cell r="U230" t="str">
            <v>窓</v>
          </cell>
          <cell r="V230">
            <v>0</v>
          </cell>
        </row>
        <row r="231">
          <cell r="T231" t="str">
            <v>08</v>
          </cell>
          <cell r="U231" t="str">
            <v>間仕切</v>
          </cell>
          <cell r="V231">
            <v>0</v>
          </cell>
        </row>
        <row r="232">
          <cell r="T232" t="str">
            <v>09</v>
          </cell>
          <cell r="U232">
            <v>0</v>
          </cell>
          <cell r="V232">
            <v>0</v>
          </cell>
        </row>
        <row r="233">
          <cell r="T233" t="str">
            <v>10</v>
          </cell>
          <cell r="U233" t="str">
            <v>鉄骨壁</v>
          </cell>
          <cell r="V233">
            <v>0</v>
          </cell>
        </row>
        <row r="234">
          <cell r="T234" t="str">
            <v>11</v>
          </cell>
          <cell r="U234" t="str">
            <v>ＰＨ</v>
          </cell>
          <cell r="V234">
            <v>0</v>
          </cell>
        </row>
        <row r="235">
          <cell r="T235" t="str">
            <v>12</v>
          </cell>
          <cell r="U235" t="str">
            <v>PC手すり</v>
          </cell>
          <cell r="V235">
            <v>0</v>
          </cell>
        </row>
        <row r="236">
          <cell r="T236" t="str">
            <v>13</v>
          </cell>
          <cell r="U236" t="str">
            <v>S手すり</v>
          </cell>
          <cell r="V236">
            <v>0</v>
          </cell>
        </row>
        <row r="237">
          <cell r="T237" t="str">
            <v>14</v>
          </cell>
          <cell r="U237">
            <v>0</v>
          </cell>
          <cell r="V237">
            <v>0</v>
          </cell>
        </row>
        <row r="238">
          <cell r="T238" t="str">
            <v>15</v>
          </cell>
          <cell r="U238" t="str">
            <v>３階床</v>
          </cell>
          <cell r="V238">
            <v>0</v>
          </cell>
        </row>
        <row r="239">
          <cell r="T239" t="str">
            <v>16</v>
          </cell>
          <cell r="U239" t="str">
            <v>勾配屋根1</v>
          </cell>
          <cell r="V239">
            <v>0</v>
          </cell>
        </row>
        <row r="240">
          <cell r="T240" t="str">
            <v>17</v>
          </cell>
          <cell r="U240" t="str">
            <v>勾配屋根2</v>
          </cell>
          <cell r="V240">
            <v>0</v>
          </cell>
        </row>
        <row r="241">
          <cell r="T241" t="str">
            <v>18</v>
          </cell>
          <cell r="U241" t="str">
            <v>ＰＣ屋根</v>
          </cell>
          <cell r="V241">
            <v>0</v>
          </cell>
        </row>
        <row r="242">
          <cell r="T242" t="str">
            <v>19</v>
          </cell>
          <cell r="U242" t="str">
            <v>バルコニー</v>
          </cell>
          <cell r="V242">
            <v>0.98</v>
          </cell>
        </row>
        <row r="243">
          <cell r="T243" t="str">
            <v>20</v>
          </cell>
          <cell r="U243" t="str">
            <v>庇</v>
          </cell>
          <cell r="V243">
            <v>0</v>
          </cell>
        </row>
        <row r="244">
          <cell r="T244" t="str">
            <v>21</v>
          </cell>
          <cell r="U244" t="str">
            <v>ＳＲ材</v>
          </cell>
          <cell r="V244">
            <v>3.81</v>
          </cell>
        </row>
        <row r="245">
          <cell r="T245" t="str">
            <v>22</v>
          </cell>
          <cell r="U245" t="str">
            <v>Ｒ材</v>
          </cell>
          <cell r="V245">
            <v>0</v>
          </cell>
        </row>
        <row r="246">
          <cell r="T246" t="str">
            <v>23</v>
          </cell>
          <cell r="U246" t="str">
            <v>垂壁</v>
          </cell>
          <cell r="V246">
            <v>0.72</v>
          </cell>
        </row>
        <row r="247">
          <cell r="T247" t="str">
            <v>24</v>
          </cell>
          <cell r="U247">
            <v>0</v>
          </cell>
          <cell r="V247">
            <v>0</v>
          </cell>
        </row>
        <row r="248">
          <cell r="T248" t="str">
            <v>25</v>
          </cell>
          <cell r="U248" t="str">
            <v>耐・支持壁</v>
          </cell>
          <cell r="V248">
            <v>4.86</v>
          </cell>
        </row>
        <row r="249">
          <cell r="T249" t="str">
            <v>26</v>
          </cell>
          <cell r="U249" t="str">
            <v>鉄骨壁</v>
          </cell>
          <cell r="V249">
            <v>0</v>
          </cell>
        </row>
        <row r="250">
          <cell r="T250" t="str">
            <v>27</v>
          </cell>
          <cell r="U250" t="str">
            <v>窓</v>
          </cell>
          <cell r="V250">
            <v>2.52</v>
          </cell>
        </row>
        <row r="251">
          <cell r="T251" t="str">
            <v>28</v>
          </cell>
          <cell r="U251" t="str">
            <v>柱型</v>
          </cell>
          <cell r="V251">
            <v>2.241</v>
          </cell>
        </row>
        <row r="252">
          <cell r="T252" t="str">
            <v>29</v>
          </cell>
          <cell r="U252" t="str">
            <v>間仕切</v>
          </cell>
          <cell r="V252">
            <v>0.98</v>
          </cell>
        </row>
        <row r="253">
          <cell r="T253" t="str">
            <v>30</v>
          </cell>
          <cell r="U253">
            <v>0</v>
          </cell>
          <cell r="V253">
            <v>0</v>
          </cell>
        </row>
        <row r="254">
          <cell r="T254" t="str">
            <v>31</v>
          </cell>
          <cell r="U254" t="str">
            <v>腰壁</v>
          </cell>
          <cell r="V254">
            <v>1.62</v>
          </cell>
        </row>
        <row r="255">
          <cell r="T255" t="str">
            <v>32</v>
          </cell>
          <cell r="U255" t="str">
            <v>ＰＨ</v>
          </cell>
          <cell r="V255">
            <v>0</v>
          </cell>
        </row>
        <row r="256">
          <cell r="T256" t="str">
            <v>33</v>
          </cell>
          <cell r="U256" t="str">
            <v>PC手すり</v>
          </cell>
          <cell r="V256">
            <v>0</v>
          </cell>
        </row>
        <row r="257">
          <cell r="T257" t="str">
            <v>34</v>
          </cell>
          <cell r="U257" t="str">
            <v>S手すり</v>
          </cell>
          <cell r="V257">
            <v>0</v>
          </cell>
        </row>
        <row r="258">
          <cell r="T258" t="str">
            <v>35</v>
          </cell>
          <cell r="U258">
            <v>0</v>
          </cell>
          <cell r="V258">
            <v>0</v>
          </cell>
        </row>
        <row r="259">
          <cell r="T259" t="str">
            <v>36</v>
          </cell>
          <cell r="U259" t="str">
            <v>２階床</v>
          </cell>
          <cell r="V259">
            <v>0.98</v>
          </cell>
        </row>
        <row r="260">
          <cell r="T260" t="str">
            <v>37</v>
          </cell>
          <cell r="U260" t="str">
            <v>勾配屋根1</v>
          </cell>
          <cell r="V260">
            <v>0</v>
          </cell>
        </row>
        <row r="261">
          <cell r="T261" t="str">
            <v>38</v>
          </cell>
          <cell r="U261" t="str">
            <v>勾配屋根2</v>
          </cell>
          <cell r="V261">
            <v>0</v>
          </cell>
        </row>
        <row r="262">
          <cell r="T262" t="str">
            <v>39</v>
          </cell>
          <cell r="U262" t="str">
            <v>ＰＣ屋根</v>
          </cell>
          <cell r="V262">
            <v>0</v>
          </cell>
        </row>
        <row r="263">
          <cell r="T263" t="str">
            <v>40</v>
          </cell>
          <cell r="U263" t="str">
            <v>バルコニー</v>
          </cell>
          <cell r="V263">
            <v>0</v>
          </cell>
        </row>
        <row r="264">
          <cell r="T264" t="str">
            <v>41</v>
          </cell>
          <cell r="U264" t="str">
            <v>庇</v>
          </cell>
          <cell r="V264">
            <v>0</v>
          </cell>
        </row>
        <row r="265">
          <cell r="T265" t="str">
            <v>42</v>
          </cell>
          <cell r="U265" t="str">
            <v>ＳＲ材</v>
          </cell>
          <cell r="V265">
            <v>0</v>
          </cell>
        </row>
        <row r="266">
          <cell r="T266" t="str">
            <v>43</v>
          </cell>
          <cell r="U266" t="str">
            <v>Ｒ材</v>
          </cell>
          <cell r="V266">
            <v>3.81</v>
          </cell>
        </row>
        <row r="267">
          <cell r="T267" t="str">
            <v>44</v>
          </cell>
          <cell r="U267" t="str">
            <v>垂壁</v>
          </cell>
          <cell r="V267">
            <v>0.68</v>
          </cell>
        </row>
        <row r="268">
          <cell r="T268" t="str">
            <v>45</v>
          </cell>
          <cell r="U268">
            <v>0</v>
          </cell>
          <cell r="V268">
            <v>0</v>
          </cell>
        </row>
        <row r="269">
          <cell r="T269" t="str">
            <v>46</v>
          </cell>
          <cell r="U269" t="str">
            <v>耐・支持壁</v>
          </cell>
          <cell r="V269">
            <v>7.29</v>
          </cell>
        </row>
        <row r="270">
          <cell r="T270" t="str">
            <v>47</v>
          </cell>
          <cell r="U270" t="str">
            <v>鉄骨壁</v>
          </cell>
          <cell r="V270">
            <v>0</v>
          </cell>
        </row>
        <row r="271">
          <cell r="T271" t="str">
            <v>48</v>
          </cell>
          <cell r="U271" t="str">
            <v>窓</v>
          </cell>
          <cell r="V271">
            <v>0.76</v>
          </cell>
        </row>
        <row r="272">
          <cell r="T272" t="str">
            <v>49</v>
          </cell>
          <cell r="U272" t="str">
            <v>柱型</v>
          </cell>
          <cell r="V272">
            <v>2.241</v>
          </cell>
        </row>
        <row r="273">
          <cell r="T273" t="str">
            <v>50</v>
          </cell>
          <cell r="U273" t="str">
            <v>間仕切</v>
          </cell>
          <cell r="V273">
            <v>1.54</v>
          </cell>
        </row>
        <row r="274">
          <cell r="T274" t="str">
            <v>51</v>
          </cell>
          <cell r="U274">
            <v>0</v>
          </cell>
          <cell r="V274">
            <v>0</v>
          </cell>
        </row>
        <row r="275">
          <cell r="T275" t="str">
            <v>52</v>
          </cell>
          <cell r="U275" t="str">
            <v>腰壁</v>
          </cell>
          <cell r="V275">
            <v>0.99</v>
          </cell>
        </row>
        <row r="276">
          <cell r="T276" t="str">
            <v>53</v>
          </cell>
          <cell r="U276">
            <v>0</v>
          </cell>
          <cell r="V276">
            <v>0</v>
          </cell>
        </row>
        <row r="277">
          <cell r="T277" t="str">
            <v>54</v>
          </cell>
          <cell r="U277" t="str">
            <v>１階床</v>
          </cell>
          <cell r="V277">
            <v>1.54</v>
          </cell>
        </row>
        <row r="278">
          <cell r="T278" t="str">
            <v>55</v>
          </cell>
          <cell r="U278">
            <v>0</v>
          </cell>
          <cell r="V278">
            <v>0</v>
          </cell>
        </row>
        <row r="279">
          <cell r="T279" t="str">
            <v>01</v>
          </cell>
          <cell r="U279">
            <v>0</v>
          </cell>
          <cell r="V279">
            <v>0</v>
          </cell>
        </row>
        <row r="280">
          <cell r="T280" t="str">
            <v>02</v>
          </cell>
          <cell r="U280">
            <v>0</v>
          </cell>
          <cell r="V280">
            <v>0</v>
          </cell>
        </row>
        <row r="281">
          <cell r="T281" t="str">
            <v>03</v>
          </cell>
          <cell r="U281" t="str">
            <v>勾配屋根1</v>
          </cell>
          <cell r="V281">
            <v>0</v>
          </cell>
        </row>
        <row r="282">
          <cell r="T282" t="str">
            <v>04</v>
          </cell>
          <cell r="U282" t="str">
            <v>勾配屋根2</v>
          </cell>
          <cell r="V282">
            <v>0</v>
          </cell>
        </row>
        <row r="283">
          <cell r="T283" t="str">
            <v>05</v>
          </cell>
          <cell r="U283">
            <v>0</v>
          </cell>
          <cell r="V283">
            <v>0</v>
          </cell>
        </row>
        <row r="284">
          <cell r="T284" t="str">
            <v>06</v>
          </cell>
          <cell r="U284" t="str">
            <v>鉄骨壁(棟)</v>
          </cell>
          <cell r="V284">
            <v>0</v>
          </cell>
        </row>
        <row r="285">
          <cell r="T285" t="str">
            <v>07</v>
          </cell>
          <cell r="U285" t="str">
            <v>窓</v>
          </cell>
          <cell r="V285">
            <v>0</v>
          </cell>
        </row>
        <row r="286">
          <cell r="T286" t="str">
            <v>08</v>
          </cell>
          <cell r="U286" t="str">
            <v>間仕切</v>
          </cell>
          <cell r="V286">
            <v>0</v>
          </cell>
        </row>
        <row r="287">
          <cell r="T287" t="str">
            <v>09</v>
          </cell>
          <cell r="U287">
            <v>0</v>
          </cell>
          <cell r="V287">
            <v>0</v>
          </cell>
        </row>
        <row r="288">
          <cell r="T288" t="str">
            <v>10</v>
          </cell>
          <cell r="U288" t="str">
            <v>鉄骨壁</v>
          </cell>
          <cell r="V288">
            <v>0</v>
          </cell>
        </row>
        <row r="289">
          <cell r="T289" t="str">
            <v>11</v>
          </cell>
          <cell r="U289" t="str">
            <v>ＰＨ</v>
          </cell>
          <cell r="V289">
            <v>1.48</v>
          </cell>
        </row>
        <row r="290">
          <cell r="T290" t="str">
            <v>12</v>
          </cell>
          <cell r="U290" t="str">
            <v>PC手すり</v>
          </cell>
          <cell r="V290">
            <v>0</v>
          </cell>
        </row>
        <row r="291">
          <cell r="T291" t="str">
            <v>13</v>
          </cell>
          <cell r="U291" t="str">
            <v>S手すり</v>
          </cell>
          <cell r="V291">
            <v>0</v>
          </cell>
        </row>
        <row r="292">
          <cell r="T292" t="str">
            <v>14</v>
          </cell>
          <cell r="U292">
            <v>0</v>
          </cell>
          <cell r="V292">
            <v>0</v>
          </cell>
        </row>
        <row r="293">
          <cell r="T293" t="str">
            <v>15</v>
          </cell>
          <cell r="U293" t="str">
            <v>３階床</v>
          </cell>
          <cell r="V293">
            <v>0</v>
          </cell>
        </row>
        <row r="294">
          <cell r="T294" t="str">
            <v>16</v>
          </cell>
          <cell r="U294" t="str">
            <v>勾配屋根1</v>
          </cell>
          <cell r="V294">
            <v>0</v>
          </cell>
        </row>
        <row r="295">
          <cell r="T295" t="str">
            <v>17</v>
          </cell>
          <cell r="U295" t="str">
            <v>勾配屋根2</v>
          </cell>
          <cell r="V295">
            <v>0</v>
          </cell>
        </row>
        <row r="296">
          <cell r="T296" t="str">
            <v>18</v>
          </cell>
          <cell r="U296" t="str">
            <v>ＰＣ屋根</v>
          </cell>
          <cell r="V296">
            <v>0</v>
          </cell>
        </row>
        <row r="297">
          <cell r="T297" t="str">
            <v>19</v>
          </cell>
          <cell r="U297" t="str">
            <v>バルコニー</v>
          </cell>
          <cell r="V297">
            <v>0.88</v>
          </cell>
        </row>
        <row r="298">
          <cell r="T298" t="str">
            <v>20</v>
          </cell>
          <cell r="U298" t="str">
            <v>庇</v>
          </cell>
          <cell r="V298">
            <v>0</v>
          </cell>
        </row>
        <row r="299">
          <cell r="T299" t="str">
            <v>21</v>
          </cell>
          <cell r="U299" t="str">
            <v>ＳＲ材</v>
          </cell>
          <cell r="V299">
            <v>2.91</v>
          </cell>
        </row>
        <row r="300">
          <cell r="T300" t="str">
            <v>22</v>
          </cell>
          <cell r="U300" t="str">
            <v>Ｒ材</v>
          </cell>
          <cell r="V300">
            <v>0</v>
          </cell>
        </row>
        <row r="301">
          <cell r="T301" t="str">
            <v>23</v>
          </cell>
          <cell r="U301" t="str">
            <v>垂壁</v>
          </cell>
          <cell r="V301">
            <v>0.68</v>
          </cell>
        </row>
        <row r="302">
          <cell r="T302" t="str">
            <v>24</v>
          </cell>
          <cell r="U302">
            <v>0</v>
          </cell>
          <cell r="V302">
            <v>0</v>
          </cell>
        </row>
        <row r="303">
          <cell r="T303" t="str">
            <v>25</v>
          </cell>
          <cell r="U303" t="str">
            <v>耐・支持壁</v>
          </cell>
          <cell r="V303">
            <v>4.86</v>
          </cell>
        </row>
        <row r="304">
          <cell r="T304" t="str">
            <v>26</v>
          </cell>
          <cell r="U304" t="str">
            <v>鉄骨壁</v>
          </cell>
          <cell r="V304">
            <v>0</v>
          </cell>
        </row>
        <row r="305">
          <cell r="T305" t="str">
            <v>27</v>
          </cell>
          <cell r="U305" t="str">
            <v>窓</v>
          </cell>
          <cell r="V305">
            <v>0.94</v>
          </cell>
        </row>
        <row r="306">
          <cell r="T306" t="str">
            <v>28</v>
          </cell>
          <cell r="U306" t="str">
            <v>柱型</v>
          </cell>
          <cell r="V306">
            <v>1.782</v>
          </cell>
        </row>
        <row r="307">
          <cell r="T307" t="str">
            <v>29</v>
          </cell>
          <cell r="U307" t="str">
            <v>間仕切</v>
          </cell>
          <cell r="V307">
            <v>0.88</v>
          </cell>
        </row>
        <row r="308">
          <cell r="T308" t="str">
            <v>30</v>
          </cell>
          <cell r="U308">
            <v>0</v>
          </cell>
          <cell r="V308">
            <v>0</v>
          </cell>
        </row>
        <row r="309">
          <cell r="T309" t="str">
            <v>31</v>
          </cell>
          <cell r="U309" t="str">
            <v>腰壁</v>
          </cell>
          <cell r="V309">
            <v>0.81</v>
          </cell>
        </row>
        <row r="310">
          <cell r="T310" t="str">
            <v>32</v>
          </cell>
          <cell r="U310" t="str">
            <v>ＰＨ</v>
          </cell>
          <cell r="V310">
            <v>0</v>
          </cell>
        </row>
        <row r="311">
          <cell r="T311" t="str">
            <v>33</v>
          </cell>
          <cell r="U311" t="str">
            <v>PC手すり</v>
          </cell>
          <cell r="V311">
            <v>0</v>
          </cell>
        </row>
        <row r="312">
          <cell r="T312" t="str">
            <v>34</v>
          </cell>
          <cell r="U312" t="str">
            <v>S手すり</v>
          </cell>
          <cell r="V312">
            <v>0</v>
          </cell>
        </row>
        <row r="313">
          <cell r="T313" t="str">
            <v>35</v>
          </cell>
          <cell r="U313">
            <v>0</v>
          </cell>
          <cell r="V313">
            <v>0</v>
          </cell>
        </row>
        <row r="314">
          <cell r="T314" t="str">
            <v>36</v>
          </cell>
          <cell r="U314" t="str">
            <v>２階床</v>
          </cell>
          <cell r="V314">
            <v>0.88</v>
          </cell>
        </row>
        <row r="315">
          <cell r="T315" t="str">
            <v>37</v>
          </cell>
          <cell r="U315" t="str">
            <v>勾配屋根1</v>
          </cell>
          <cell r="V315">
            <v>0</v>
          </cell>
        </row>
        <row r="316">
          <cell r="T316" t="str">
            <v>38</v>
          </cell>
          <cell r="U316" t="str">
            <v>勾配屋根2</v>
          </cell>
          <cell r="V316">
            <v>0</v>
          </cell>
        </row>
        <row r="317">
          <cell r="T317" t="str">
            <v>39</v>
          </cell>
          <cell r="U317" t="str">
            <v>ＰＣ屋根</v>
          </cell>
          <cell r="V317">
            <v>0</v>
          </cell>
        </row>
        <row r="318">
          <cell r="T318" t="str">
            <v>40</v>
          </cell>
          <cell r="U318" t="str">
            <v>バルコニー</v>
          </cell>
          <cell r="V318">
            <v>0</v>
          </cell>
        </row>
        <row r="319">
          <cell r="T319" t="str">
            <v>41</v>
          </cell>
          <cell r="U319" t="str">
            <v>庇</v>
          </cell>
          <cell r="V319">
            <v>0</v>
          </cell>
        </row>
        <row r="320">
          <cell r="T320" t="str">
            <v>42</v>
          </cell>
          <cell r="U320" t="str">
            <v>ＳＲ材</v>
          </cell>
          <cell r="V320">
            <v>0</v>
          </cell>
        </row>
        <row r="321">
          <cell r="T321" t="str">
            <v>43</v>
          </cell>
          <cell r="U321" t="str">
            <v>Ｒ材</v>
          </cell>
          <cell r="V321">
            <v>2.91</v>
          </cell>
        </row>
        <row r="322">
          <cell r="T322" t="str">
            <v>44</v>
          </cell>
          <cell r="U322" t="str">
            <v>垂壁</v>
          </cell>
          <cell r="V322">
            <v>0.68</v>
          </cell>
        </row>
        <row r="323">
          <cell r="T323" t="str">
            <v>45</v>
          </cell>
          <cell r="U323">
            <v>0</v>
          </cell>
          <cell r="V323">
            <v>0</v>
          </cell>
        </row>
        <row r="324">
          <cell r="T324" t="str">
            <v>46</v>
          </cell>
          <cell r="U324" t="str">
            <v>耐・支持壁</v>
          </cell>
          <cell r="V324">
            <v>4.86</v>
          </cell>
        </row>
        <row r="325">
          <cell r="T325" t="str">
            <v>47</v>
          </cell>
          <cell r="U325" t="str">
            <v>鉄骨壁</v>
          </cell>
          <cell r="V325">
            <v>0</v>
          </cell>
        </row>
        <row r="326">
          <cell r="T326" t="str">
            <v>48</v>
          </cell>
          <cell r="U326" t="str">
            <v>窓</v>
          </cell>
          <cell r="V326">
            <v>0.94</v>
          </cell>
        </row>
        <row r="327">
          <cell r="T327" t="str">
            <v>49</v>
          </cell>
          <cell r="U327" t="str">
            <v>柱型</v>
          </cell>
          <cell r="V327">
            <v>1.782</v>
          </cell>
        </row>
        <row r="328">
          <cell r="T328" t="str">
            <v>50</v>
          </cell>
          <cell r="U328" t="str">
            <v>間仕切</v>
          </cell>
          <cell r="V328">
            <v>0.73</v>
          </cell>
        </row>
        <row r="329">
          <cell r="T329" t="str">
            <v>51</v>
          </cell>
          <cell r="U329">
            <v>0</v>
          </cell>
          <cell r="V329">
            <v>0</v>
          </cell>
        </row>
        <row r="330">
          <cell r="T330" t="str">
            <v>52</v>
          </cell>
          <cell r="U330" t="str">
            <v>腰壁</v>
          </cell>
          <cell r="V330">
            <v>0.81</v>
          </cell>
        </row>
        <row r="331">
          <cell r="T331" t="str">
            <v>53</v>
          </cell>
          <cell r="U331">
            <v>0</v>
          </cell>
          <cell r="V331">
            <v>0</v>
          </cell>
        </row>
        <row r="332">
          <cell r="T332" t="str">
            <v>54</v>
          </cell>
          <cell r="U332" t="str">
            <v>１階床</v>
          </cell>
          <cell r="V332">
            <v>0.73</v>
          </cell>
        </row>
        <row r="333">
          <cell r="T333" t="str">
            <v>55</v>
          </cell>
          <cell r="U333">
            <v>0</v>
          </cell>
          <cell r="V333">
            <v>0</v>
          </cell>
        </row>
        <row r="334">
          <cell r="T334" t="str">
            <v>01</v>
          </cell>
          <cell r="U334">
            <v>0</v>
          </cell>
          <cell r="V334">
            <v>0</v>
          </cell>
        </row>
        <row r="335">
          <cell r="T335" t="str">
            <v>02</v>
          </cell>
          <cell r="U335">
            <v>0</v>
          </cell>
          <cell r="V335">
            <v>0</v>
          </cell>
        </row>
        <row r="336">
          <cell r="T336" t="str">
            <v>03</v>
          </cell>
          <cell r="U336" t="str">
            <v>勾配屋根1</v>
          </cell>
          <cell r="V336">
            <v>0</v>
          </cell>
        </row>
        <row r="337">
          <cell r="T337" t="str">
            <v>04</v>
          </cell>
          <cell r="U337" t="str">
            <v>勾配屋根2</v>
          </cell>
          <cell r="V337">
            <v>0</v>
          </cell>
        </row>
        <row r="338">
          <cell r="T338" t="str">
            <v>05</v>
          </cell>
          <cell r="U338">
            <v>0</v>
          </cell>
          <cell r="V338">
            <v>0</v>
          </cell>
        </row>
        <row r="339">
          <cell r="T339" t="str">
            <v>06</v>
          </cell>
          <cell r="U339" t="str">
            <v>鉄骨壁(棟)</v>
          </cell>
          <cell r="V339">
            <v>0</v>
          </cell>
        </row>
        <row r="340">
          <cell r="T340" t="str">
            <v>07</v>
          </cell>
          <cell r="U340" t="str">
            <v>窓</v>
          </cell>
          <cell r="V340">
            <v>0</v>
          </cell>
        </row>
        <row r="341">
          <cell r="T341" t="str">
            <v>08</v>
          </cell>
          <cell r="U341" t="str">
            <v>間仕切</v>
          </cell>
          <cell r="V341">
            <v>0</v>
          </cell>
        </row>
        <row r="342">
          <cell r="T342" t="str">
            <v>09</v>
          </cell>
          <cell r="U342">
            <v>0</v>
          </cell>
          <cell r="V342">
            <v>0</v>
          </cell>
        </row>
        <row r="343">
          <cell r="T343" t="str">
            <v>10</v>
          </cell>
          <cell r="U343" t="str">
            <v>鉄骨壁</v>
          </cell>
          <cell r="V343">
            <v>0</v>
          </cell>
        </row>
        <row r="344">
          <cell r="T344" t="str">
            <v>11</v>
          </cell>
          <cell r="U344" t="str">
            <v>ＰＨ</v>
          </cell>
          <cell r="V344">
            <v>0</v>
          </cell>
        </row>
        <row r="345">
          <cell r="T345" t="str">
            <v>12</v>
          </cell>
          <cell r="U345" t="str">
            <v>PC手すり</v>
          </cell>
          <cell r="V345">
            <v>0</v>
          </cell>
        </row>
        <row r="346">
          <cell r="T346" t="str">
            <v>13</v>
          </cell>
          <cell r="U346" t="str">
            <v>S手すり</v>
          </cell>
          <cell r="V346">
            <v>0</v>
          </cell>
        </row>
        <row r="347">
          <cell r="T347" t="str">
            <v>14</v>
          </cell>
          <cell r="U347">
            <v>0</v>
          </cell>
          <cell r="V347">
            <v>0</v>
          </cell>
        </row>
        <row r="348">
          <cell r="T348" t="str">
            <v>15</v>
          </cell>
          <cell r="U348" t="str">
            <v>３階床</v>
          </cell>
          <cell r="V348">
            <v>0</v>
          </cell>
        </row>
        <row r="349">
          <cell r="T349" t="str">
            <v>16</v>
          </cell>
          <cell r="U349" t="str">
            <v>勾配屋根1</v>
          </cell>
          <cell r="V349">
            <v>0</v>
          </cell>
        </row>
        <row r="350">
          <cell r="T350" t="str">
            <v>17</v>
          </cell>
          <cell r="U350" t="str">
            <v>勾配屋根2</v>
          </cell>
          <cell r="V350">
            <v>0</v>
          </cell>
        </row>
        <row r="351">
          <cell r="T351" t="str">
            <v>18</v>
          </cell>
          <cell r="U351" t="str">
            <v>ＰＣ屋根</v>
          </cell>
          <cell r="V351">
            <v>0</v>
          </cell>
        </row>
        <row r="352">
          <cell r="T352" t="str">
            <v>19</v>
          </cell>
          <cell r="U352" t="str">
            <v>バルコニー</v>
          </cell>
          <cell r="V352">
            <v>0.73</v>
          </cell>
        </row>
        <row r="353">
          <cell r="T353" t="str">
            <v>20</v>
          </cell>
          <cell r="U353" t="str">
            <v>庇</v>
          </cell>
          <cell r="V353">
            <v>0</v>
          </cell>
        </row>
        <row r="354">
          <cell r="T354" t="str">
            <v>21</v>
          </cell>
          <cell r="U354" t="str">
            <v>ＳＲ材</v>
          </cell>
          <cell r="V354">
            <v>2.7</v>
          </cell>
        </row>
        <row r="355">
          <cell r="T355" t="str">
            <v>22</v>
          </cell>
          <cell r="U355" t="str">
            <v>Ｒ材</v>
          </cell>
          <cell r="V355">
            <v>0</v>
          </cell>
        </row>
        <row r="356">
          <cell r="T356" t="str">
            <v>23</v>
          </cell>
          <cell r="U356" t="str">
            <v>垂壁</v>
          </cell>
          <cell r="V356">
            <v>0.68</v>
          </cell>
        </row>
        <row r="357">
          <cell r="T357" t="str">
            <v>24</v>
          </cell>
          <cell r="U357">
            <v>0</v>
          </cell>
          <cell r="V357">
            <v>0</v>
          </cell>
        </row>
        <row r="358">
          <cell r="T358" t="str">
            <v>25</v>
          </cell>
          <cell r="U358" t="str">
            <v>耐・支持壁</v>
          </cell>
          <cell r="V358">
            <v>4.86</v>
          </cell>
        </row>
        <row r="359">
          <cell r="T359" t="str">
            <v>26</v>
          </cell>
          <cell r="U359" t="str">
            <v>鉄骨壁</v>
          </cell>
          <cell r="V359">
            <v>0</v>
          </cell>
        </row>
        <row r="360">
          <cell r="T360" t="str">
            <v>27</v>
          </cell>
          <cell r="U360" t="str">
            <v>窓</v>
          </cell>
          <cell r="V360">
            <v>0.94</v>
          </cell>
        </row>
        <row r="361">
          <cell r="T361" t="str">
            <v>28</v>
          </cell>
          <cell r="U361" t="str">
            <v>柱型</v>
          </cell>
          <cell r="V361">
            <v>2.241</v>
          </cell>
        </row>
        <row r="362">
          <cell r="T362" t="str">
            <v>29</v>
          </cell>
          <cell r="U362" t="str">
            <v>間仕切</v>
          </cell>
          <cell r="V362">
            <v>0.73</v>
          </cell>
        </row>
        <row r="363">
          <cell r="T363" t="str">
            <v>30</v>
          </cell>
          <cell r="U363">
            <v>0</v>
          </cell>
          <cell r="V363">
            <v>0</v>
          </cell>
        </row>
        <row r="364">
          <cell r="T364" t="str">
            <v>31</v>
          </cell>
          <cell r="U364" t="str">
            <v>腰壁</v>
          </cell>
          <cell r="V364">
            <v>0.81</v>
          </cell>
        </row>
        <row r="365">
          <cell r="T365" t="str">
            <v>32</v>
          </cell>
          <cell r="U365" t="str">
            <v>ＰＨ</v>
          </cell>
          <cell r="V365">
            <v>0</v>
          </cell>
        </row>
        <row r="366">
          <cell r="T366" t="str">
            <v>33</v>
          </cell>
          <cell r="U366" t="str">
            <v>PC手すり</v>
          </cell>
          <cell r="V366">
            <v>0</v>
          </cell>
        </row>
        <row r="367">
          <cell r="T367" t="str">
            <v>34</v>
          </cell>
          <cell r="U367" t="str">
            <v>S手すり</v>
          </cell>
          <cell r="V367">
            <v>0</v>
          </cell>
        </row>
        <row r="368">
          <cell r="T368" t="str">
            <v>35</v>
          </cell>
          <cell r="U368">
            <v>0</v>
          </cell>
          <cell r="V368">
            <v>0</v>
          </cell>
        </row>
        <row r="369">
          <cell r="T369" t="str">
            <v>36</v>
          </cell>
          <cell r="U369" t="str">
            <v>２階床</v>
          </cell>
          <cell r="V369">
            <v>0.73</v>
          </cell>
        </row>
        <row r="370">
          <cell r="T370" t="str">
            <v>37</v>
          </cell>
          <cell r="U370" t="str">
            <v>勾配屋根1</v>
          </cell>
          <cell r="V370">
            <v>0</v>
          </cell>
        </row>
        <row r="371">
          <cell r="T371" t="str">
            <v>38</v>
          </cell>
          <cell r="U371" t="str">
            <v>勾配屋根2</v>
          </cell>
          <cell r="V371">
            <v>0</v>
          </cell>
        </row>
        <row r="372">
          <cell r="T372" t="str">
            <v>39</v>
          </cell>
          <cell r="U372" t="str">
            <v>ＰＣ屋根</v>
          </cell>
          <cell r="V372">
            <v>0</v>
          </cell>
        </row>
        <row r="373">
          <cell r="T373" t="str">
            <v>40</v>
          </cell>
          <cell r="U373" t="str">
            <v>バルコニー</v>
          </cell>
          <cell r="V373">
            <v>0</v>
          </cell>
        </row>
        <row r="374">
          <cell r="T374" t="str">
            <v>41</v>
          </cell>
          <cell r="U374" t="str">
            <v>庇</v>
          </cell>
          <cell r="V374">
            <v>0</v>
          </cell>
        </row>
        <row r="375">
          <cell r="T375" t="str">
            <v>42</v>
          </cell>
          <cell r="U375" t="str">
            <v>ＳＲ材</v>
          </cell>
          <cell r="V375">
            <v>0</v>
          </cell>
        </row>
        <row r="376">
          <cell r="T376" t="str">
            <v>43</v>
          </cell>
          <cell r="U376" t="str">
            <v>Ｒ材</v>
          </cell>
          <cell r="V376">
            <v>2.7</v>
          </cell>
        </row>
        <row r="377">
          <cell r="T377" t="str">
            <v>44</v>
          </cell>
          <cell r="U377" t="str">
            <v>垂壁</v>
          </cell>
          <cell r="V377">
            <v>0.68</v>
          </cell>
        </row>
        <row r="378">
          <cell r="T378" t="str">
            <v>45</v>
          </cell>
          <cell r="U378">
            <v>0</v>
          </cell>
          <cell r="V378">
            <v>0</v>
          </cell>
        </row>
        <row r="379">
          <cell r="T379" t="str">
            <v>46</v>
          </cell>
          <cell r="U379" t="str">
            <v>耐・支持壁</v>
          </cell>
          <cell r="V379">
            <v>4.86</v>
          </cell>
        </row>
        <row r="380">
          <cell r="T380" t="str">
            <v>47</v>
          </cell>
          <cell r="U380" t="str">
            <v>鉄骨壁</v>
          </cell>
          <cell r="V380">
            <v>0</v>
          </cell>
        </row>
        <row r="381">
          <cell r="T381" t="str">
            <v>48</v>
          </cell>
          <cell r="U381" t="str">
            <v>窓</v>
          </cell>
          <cell r="V381">
            <v>0.94</v>
          </cell>
        </row>
        <row r="382">
          <cell r="T382" t="str">
            <v>49</v>
          </cell>
          <cell r="U382" t="str">
            <v>柱型</v>
          </cell>
          <cell r="V382">
            <v>2.241</v>
          </cell>
        </row>
        <row r="383">
          <cell r="T383" t="str">
            <v>50</v>
          </cell>
          <cell r="U383" t="str">
            <v>間仕切</v>
          </cell>
          <cell r="V383">
            <v>0.73</v>
          </cell>
        </row>
        <row r="384">
          <cell r="T384" t="str">
            <v>51</v>
          </cell>
          <cell r="U384">
            <v>0</v>
          </cell>
          <cell r="V384">
            <v>0</v>
          </cell>
        </row>
        <row r="385">
          <cell r="T385" t="str">
            <v>52</v>
          </cell>
          <cell r="U385" t="str">
            <v>腰壁</v>
          </cell>
          <cell r="V385">
            <v>0.81</v>
          </cell>
        </row>
        <row r="386">
          <cell r="T386" t="str">
            <v>53</v>
          </cell>
          <cell r="U386">
            <v>0</v>
          </cell>
          <cell r="V386">
            <v>0</v>
          </cell>
        </row>
        <row r="387">
          <cell r="T387" t="str">
            <v>54</v>
          </cell>
          <cell r="U387" t="str">
            <v>１階床</v>
          </cell>
          <cell r="V387">
            <v>0.73</v>
          </cell>
        </row>
        <row r="388">
          <cell r="T388" t="str">
            <v>55</v>
          </cell>
          <cell r="U388">
            <v>0</v>
          </cell>
          <cell r="V388">
            <v>0</v>
          </cell>
        </row>
        <row r="389">
          <cell r="T389" t="str">
            <v>01</v>
          </cell>
          <cell r="U389">
            <v>0</v>
          </cell>
          <cell r="V389">
            <v>0</v>
          </cell>
        </row>
        <row r="390">
          <cell r="T390" t="str">
            <v>02</v>
          </cell>
          <cell r="U390">
            <v>0</v>
          </cell>
          <cell r="V390">
            <v>0</v>
          </cell>
        </row>
        <row r="391">
          <cell r="T391" t="str">
            <v>03</v>
          </cell>
          <cell r="U391" t="str">
            <v>勾配屋根1</v>
          </cell>
          <cell r="V391">
            <v>0</v>
          </cell>
        </row>
        <row r="392">
          <cell r="T392" t="str">
            <v>04</v>
          </cell>
          <cell r="U392" t="str">
            <v>勾配屋根2</v>
          </cell>
          <cell r="V392">
            <v>0</v>
          </cell>
        </row>
        <row r="393">
          <cell r="T393" t="str">
            <v>05</v>
          </cell>
          <cell r="U393">
            <v>0</v>
          </cell>
          <cell r="V393">
            <v>0</v>
          </cell>
        </row>
        <row r="394">
          <cell r="T394" t="str">
            <v>06</v>
          </cell>
          <cell r="U394" t="str">
            <v>鉄骨壁(棟)</v>
          </cell>
          <cell r="V394">
            <v>0</v>
          </cell>
        </row>
        <row r="395">
          <cell r="T395" t="str">
            <v>07</v>
          </cell>
          <cell r="U395" t="str">
            <v>窓</v>
          </cell>
          <cell r="V395">
            <v>0</v>
          </cell>
        </row>
        <row r="396">
          <cell r="T396" t="str">
            <v>08</v>
          </cell>
          <cell r="U396" t="str">
            <v>間仕切</v>
          </cell>
          <cell r="V396">
            <v>0</v>
          </cell>
        </row>
        <row r="397">
          <cell r="T397" t="str">
            <v>09</v>
          </cell>
          <cell r="U397">
            <v>0</v>
          </cell>
          <cell r="V397">
            <v>0</v>
          </cell>
        </row>
        <row r="398">
          <cell r="T398" t="str">
            <v>10</v>
          </cell>
          <cell r="U398" t="str">
            <v>鉄骨壁</v>
          </cell>
          <cell r="V398">
            <v>0</v>
          </cell>
        </row>
        <row r="399">
          <cell r="T399" t="str">
            <v>11</v>
          </cell>
          <cell r="U399" t="str">
            <v>ＰＨ</v>
          </cell>
          <cell r="V399">
            <v>0</v>
          </cell>
        </row>
        <row r="400">
          <cell r="T400" t="str">
            <v>12</v>
          </cell>
          <cell r="U400" t="str">
            <v>PC手すり</v>
          </cell>
          <cell r="V400">
            <v>0</v>
          </cell>
        </row>
        <row r="401">
          <cell r="T401" t="str">
            <v>13</v>
          </cell>
          <cell r="U401" t="str">
            <v>S手すり</v>
          </cell>
          <cell r="V401">
            <v>0</v>
          </cell>
        </row>
        <row r="402">
          <cell r="T402" t="str">
            <v>14</v>
          </cell>
          <cell r="U402">
            <v>0</v>
          </cell>
          <cell r="V402">
            <v>0</v>
          </cell>
        </row>
        <row r="403">
          <cell r="T403" t="str">
            <v>15</v>
          </cell>
          <cell r="U403" t="str">
            <v>３階床</v>
          </cell>
          <cell r="V403">
            <v>0</v>
          </cell>
        </row>
        <row r="404">
          <cell r="T404" t="str">
            <v>16</v>
          </cell>
          <cell r="U404" t="str">
            <v>勾配屋根1</v>
          </cell>
          <cell r="V404">
            <v>0</v>
          </cell>
        </row>
        <row r="405">
          <cell r="T405" t="str">
            <v>17</v>
          </cell>
          <cell r="U405" t="str">
            <v>勾配屋根2</v>
          </cell>
          <cell r="V405">
            <v>0</v>
          </cell>
        </row>
        <row r="406">
          <cell r="T406" t="str">
            <v>18</v>
          </cell>
          <cell r="U406" t="str">
            <v>ＰＣ屋根</v>
          </cell>
          <cell r="V406">
            <v>0</v>
          </cell>
        </row>
        <row r="407">
          <cell r="T407" t="str">
            <v>19</v>
          </cell>
          <cell r="U407" t="str">
            <v>バルコニー</v>
          </cell>
          <cell r="V407">
            <v>14.03</v>
          </cell>
        </row>
        <row r="408">
          <cell r="T408" t="str">
            <v>20</v>
          </cell>
          <cell r="U408" t="str">
            <v>庇</v>
          </cell>
          <cell r="V408">
            <v>0</v>
          </cell>
        </row>
        <row r="409">
          <cell r="T409" t="str">
            <v>21</v>
          </cell>
          <cell r="U409" t="str">
            <v>ＳＲ材</v>
          </cell>
          <cell r="V409">
            <v>7.41</v>
          </cell>
        </row>
        <row r="410">
          <cell r="T410" t="str">
            <v>22</v>
          </cell>
          <cell r="U410" t="str">
            <v>Ｒ材</v>
          </cell>
          <cell r="V410">
            <v>0</v>
          </cell>
        </row>
        <row r="411">
          <cell r="T411" t="str">
            <v>23</v>
          </cell>
          <cell r="U411" t="str">
            <v>垂壁</v>
          </cell>
          <cell r="V411">
            <v>2.52</v>
          </cell>
        </row>
        <row r="412">
          <cell r="T412" t="str">
            <v>24</v>
          </cell>
          <cell r="U412">
            <v>0</v>
          </cell>
          <cell r="V412">
            <v>0</v>
          </cell>
        </row>
        <row r="413">
          <cell r="T413" t="str">
            <v>25</v>
          </cell>
          <cell r="U413" t="str">
            <v>耐・支持壁</v>
          </cell>
          <cell r="V413">
            <v>7.29</v>
          </cell>
        </row>
        <row r="414">
          <cell r="T414" t="str">
            <v>26</v>
          </cell>
          <cell r="U414" t="str">
            <v>鉄骨壁</v>
          </cell>
          <cell r="V414">
            <v>0</v>
          </cell>
        </row>
        <row r="415">
          <cell r="T415" t="str">
            <v>27</v>
          </cell>
          <cell r="U415" t="str">
            <v>窓</v>
          </cell>
          <cell r="V415">
            <v>5.58</v>
          </cell>
        </row>
        <row r="416">
          <cell r="T416" t="str">
            <v>28</v>
          </cell>
          <cell r="U416" t="str">
            <v>柱型</v>
          </cell>
          <cell r="V416">
            <v>2.7</v>
          </cell>
        </row>
        <row r="417">
          <cell r="T417" t="str">
            <v>29</v>
          </cell>
          <cell r="U417" t="str">
            <v>間仕切</v>
          </cell>
          <cell r="V417">
            <v>13.54</v>
          </cell>
        </row>
        <row r="418">
          <cell r="T418" t="str">
            <v>30</v>
          </cell>
          <cell r="U418">
            <v>0</v>
          </cell>
          <cell r="V418">
            <v>0</v>
          </cell>
        </row>
        <row r="419">
          <cell r="T419" t="str">
            <v>31</v>
          </cell>
          <cell r="U419" t="str">
            <v>腰壁</v>
          </cell>
          <cell r="V419">
            <v>4.050000000000001</v>
          </cell>
        </row>
        <row r="420">
          <cell r="T420" t="str">
            <v>32</v>
          </cell>
          <cell r="U420" t="str">
            <v>ＰＨ</v>
          </cell>
          <cell r="V420">
            <v>0</v>
          </cell>
        </row>
        <row r="421">
          <cell r="T421" t="str">
            <v>33</v>
          </cell>
          <cell r="U421" t="str">
            <v>PC手すり</v>
          </cell>
          <cell r="V421">
            <v>0</v>
          </cell>
        </row>
        <row r="422">
          <cell r="T422" t="str">
            <v>34</v>
          </cell>
          <cell r="U422" t="str">
            <v>S手すり</v>
          </cell>
          <cell r="V422">
            <v>0</v>
          </cell>
        </row>
        <row r="423">
          <cell r="T423" t="str">
            <v>35</v>
          </cell>
          <cell r="U423">
            <v>0</v>
          </cell>
          <cell r="V423">
            <v>0</v>
          </cell>
        </row>
        <row r="424">
          <cell r="T424" t="str">
            <v>36</v>
          </cell>
          <cell r="U424" t="str">
            <v>２階床</v>
          </cell>
          <cell r="V424">
            <v>13.54</v>
          </cell>
        </row>
        <row r="425">
          <cell r="T425" t="str">
            <v>37</v>
          </cell>
          <cell r="U425" t="str">
            <v>勾配屋根1</v>
          </cell>
          <cell r="V425">
            <v>0</v>
          </cell>
        </row>
        <row r="426">
          <cell r="T426" t="str">
            <v>38</v>
          </cell>
          <cell r="U426" t="str">
            <v>勾配屋根2</v>
          </cell>
          <cell r="V426">
            <v>0</v>
          </cell>
        </row>
        <row r="427">
          <cell r="T427" t="str">
            <v>39</v>
          </cell>
          <cell r="U427" t="str">
            <v>ＰＣ屋根</v>
          </cell>
          <cell r="V427">
            <v>0</v>
          </cell>
        </row>
        <row r="428">
          <cell r="T428" t="str">
            <v>40</v>
          </cell>
          <cell r="U428" t="str">
            <v>バルコニー</v>
          </cell>
          <cell r="V428">
            <v>0</v>
          </cell>
        </row>
        <row r="429">
          <cell r="T429" t="str">
            <v>41</v>
          </cell>
          <cell r="U429" t="str">
            <v>庇</v>
          </cell>
          <cell r="V429">
            <v>0</v>
          </cell>
        </row>
        <row r="430">
          <cell r="T430" t="str">
            <v>42</v>
          </cell>
          <cell r="U430" t="str">
            <v>ＳＲ材</v>
          </cell>
          <cell r="V430">
            <v>0</v>
          </cell>
        </row>
        <row r="431">
          <cell r="T431" t="str">
            <v>43</v>
          </cell>
          <cell r="U431" t="str">
            <v>Ｒ材</v>
          </cell>
          <cell r="V431">
            <v>7.41</v>
          </cell>
        </row>
        <row r="432">
          <cell r="T432" t="str">
            <v>44</v>
          </cell>
          <cell r="U432" t="str">
            <v>垂壁</v>
          </cell>
          <cell r="V432">
            <v>2.7800000000000002</v>
          </cell>
        </row>
        <row r="433">
          <cell r="T433" t="str">
            <v>45</v>
          </cell>
          <cell r="U433">
            <v>0</v>
          </cell>
          <cell r="V433">
            <v>0</v>
          </cell>
        </row>
        <row r="434">
          <cell r="T434" t="str">
            <v>46</v>
          </cell>
          <cell r="U434" t="str">
            <v>耐・支持壁</v>
          </cell>
          <cell r="V434">
            <v>9.72</v>
          </cell>
        </row>
        <row r="435">
          <cell r="T435" t="str">
            <v>47</v>
          </cell>
          <cell r="U435" t="str">
            <v>鉄骨壁</v>
          </cell>
          <cell r="V435">
            <v>0</v>
          </cell>
        </row>
        <row r="436">
          <cell r="T436" t="str">
            <v>48</v>
          </cell>
          <cell r="U436" t="str">
            <v>窓</v>
          </cell>
          <cell r="V436">
            <v>4.79</v>
          </cell>
        </row>
        <row r="437">
          <cell r="T437" t="str">
            <v>49</v>
          </cell>
          <cell r="U437" t="str">
            <v>柱型</v>
          </cell>
          <cell r="V437">
            <v>2.241</v>
          </cell>
        </row>
        <row r="438">
          <cell r="T438" t="str">
            <v>50</v>
          </cell>
          <cell r="U438" t="str">
            <v>間仕切</v>
          </cell>
          <cell r="V438">
            <v>13.54</v>
          </cell>
        </row>
        <row r="439">
          <cell r="T439" t="str">
            <v>51</v>
          </cell>
          <cell r="U439">
            <v>0</v>
          </cell>
          <cell r="V439">
            <v>0</v>
          </cell>
        </row>
        <row r="440">
          <cell r="T440" t="str">
            <v>52</v>
          </cell>
          <cell r="U440" t="str">
            <v>腰壁</v>
          </cell>
          <cell r="V440">
            <v>1.89</v>
          </cell>
        </row>
        <row r="441">
          <cell r="T441" t="str">
            <v>53</v>
          </cell>
          <cell r="U441">
            <v>0</v>
          </cell>
          <cell r="V441">
            <v>0</v>
          </cell>
        </row>
        <row r="442">
          <cell r="T442" t="str">
            <v>54</v>
          </cell>
          <cell r="U442" t="str">
            <v>１階床</v>
          </cell>
          <cell r="V442">
            <v>13.54</v>
          </cell>
        </row>
        <row r="443">
          <cell r="T443" t="str">
            <v>55</v>
          </cell>
          <cell r="U443">
            <v>0</v>
          </cell>
          <cell r="V443">
            <v>0</v>
          </cell>
        </row>
        <row r="444">
          <cell r="T444" t="str">
            <v>01</v>
          </cell>
          <cell r="U444">
            <v>0</v>
          </cell>
          <cell r="V444">
            <v>0</v>
          </cell>
        </row>
        <row r="445">
          <cell r="T445" t="str">
            <v>02</v>
          </cell>
          <cell r="U445">
            <v>0</v>
          </cell>
          <cell r="V445">
            <v>0</v>
          </cell>
        </row>
        <row r="446">
          <cell r="T446" t="str">
            <v>03</v>
          </cell>
          <cell r="U446" t="str">
            <v>勾配屋根1</v>
          </cell>
          <cell r="V446">
            <v>0</v>
          </cell>
        </row>
        <row r="447">
          <cell r="T447" t="str">
            <v>04</v>
          </cell>
          <cell r="U447" t="str">
            <v>勾配屋根2</v>
          </cell>
          <cell r="V447">
            <v>0</v>
          </cell>
        </row>
        <row r="448">
          <cell r="T448" t="str">
            <v>05</v>
          </cell>
          <cell r="U448">
            <v>0</v>
          </cell>
          <cell r="V448">
            <v>0</v>
          </cell>
        </row>
        <row r="449">
          <cell r="T449" t="str">
            <v>06</v>
          </cell>
          <cell r="U449" t="str">
            <v>鉄骨壁(棟)</v>
          </cell>
          <cell r="V449">
            <v>0</v>
          </cell>
        </row>
        <row r="450">
          <cell r="T450" t="str">
            <v>07</v>
          </cell>
          <cell r="U450" t="str">
            <v>窓</v>
          </cell>
          <cell r="V450">
            <v>0</v>
          </cell>
        </row>
        <row r="451">
          <cell r="T451" t="str">
            <v>08</v>
          </cell>
          <cell r="U451" t="str">
            <v>間仕切</v>
          </cell>
          <cell r="V451">
            <v>0</v>
          </cell>
        </row>
        <row r="452">
          <cell r="T452" t="str">
            <v>09</v>
          </cell>
          <cell r="U452">
            <v>0</v>
          </cell>
          <cell r="V452">
            <v>0</v>
          </cell>
        </row>
        <row r="453">
          <cell r="T453" t="str">
            <v>10</v>
          </cell>
          <cell r="U453" t="str">
            <v>鉄骨壁</v>
          </cell>
          <cell r="V453">
            <v>0</v>
          </cell>
        </row>
        <row r="454">
          <cell r="T454" t="str">
            <v>11</v>
          </cell>
          <cell r="U454" t="str">
            <v>ＰＨ</v>
          </cell>
          <cell r="V454">
            <v>0</v>
          </cell>
        </row>
        <row r="455">
          <cell r="T455" t="str">
            <v>12</v>
          </cell>
          <cell r="U455" t="str">
            <v>PC手すり</v>
          </cell>
          <cell r="V455">
            <v>0</v>
          </cell>
        </row>
        <row r="456">
          <cell r="T456" t="str">
            <v>13</v>
          </cell>
          <cell r="U456" t="str">
            <v>S手すり</v>
          </cell>
          <cell r="V456">
            <v>0</v>
          </cell>
        </row>
        <row r="457">
          <cell r="T457" t="str">
            <v>14</v>
          </cell>
          <cell r="U457">
            <v>0</v>
          </cell>
          <cell r="V457">
            <v>0</v>
          </cell>
        </row>
        <row r="458">
          <cell r="T458" t="str">
            <v>15</v>
          </cell>
          <cell r="U458" t="str">
            <v>３階床</v>
          </cell>
          <cell r="V458">
            <v>0</v>
          </cell>
        </row>
        <row r="459">
          <cell r="T459" t="str">
            <v>16</v>
          </cell>
          <cell r="U459" t="str">
            <v>勾配屋根1</v>
          </cell>
          <cell r="V459">
            <v>0</v>
          </cell>
        </row>
        <row r="460">
          <cell r="T460" t="str">
            <v>17</v>
          </cell>
          <cell r="U460" t="str">
            <v>勾配屋根2</v>
          </cell>
          <cell r="V460">
            <v>0</v>
          </cell>
        </row>
        <row r="461">
          <cell r="T461" t="str">
            <v>18</v>
          </cell>
          <cell r="U461" t="str">
            <v>ＰＣ屋根</v>
          </cell>
          <cell r="V461">
            <v>0</v>
          </cell>
        </row>
        <row r="462">
          <cell r="T462" t="str">
            <v>19</v>
          </cell>
          <cell r="U462" t="str">
            <v>バルコニー</v>
          </cell>
          <cell r="V462">
            <v>3.34</v>
          </cell>
        </row>
        <row r="463">
          <cell r="T463" t="str">
            <v>20</v>
          </cell>
          <cell r="U463" t="str">
            <v>庇</v>
          </cell>
          <cell r="V463">
            <v>0</v>
          </cell>
        </row>
        <row r="464">
          <cell r="T464" t="str">
            <v>21</v>
          </cell>
          <cell r="U464" t="str">
            <v>ＳＲ材</v>
          </cell>
          <cell r="V464">
            <v>2.01</v>
          </cell>
        </row>
        <row r="465">
          <cell r="T465" t="str">
            <v>22</v>
          </cell>
          <cell r="U465" t="str">
            <v>Ｒ材</v>
          </cell>
          <cell r="V465">
            <v>0</v>
          </cell>
        </row>
        <row r="466">
          <cell r="T466" t="str">
            <v>23</v>
          </cell>
          <cell r="U466" t="str">
            <v>垂壁</v>
          </cell>
          <cell r="V466">
            <v>0</v>
          </cell>
        </row>
        <row r="467">
          <cell r="T467" t="str">
            <v>24</v>
          </cell>
          <cell r="U467">
            <v>0</v>
          </cell>
          <cell r="V467">
            <v>0</v>
          </cell>
        </row>
        <row r="468">
          <cell r="T468" t="str">
            <v>25</v>
          </cell>
          <cell r="U468" t="str">
            <v>耐・支持壁</v>
          </cell>
          <cell r="V468">
            <v>4.86</v>
          </cell>
        </row>
        <row r="469">
          <cell r="T469" t="str">
            <v>26</v>
          </cell>
          <cell r="U469" t="str">
            <v>鉄骨壁</v>
          </cell>
          <cell r="V469">
            <v>0</v>
          </cell>
        </row>
        <row r="470">
          <cell r="T470" t="str">
            <v>27</v>
          </cell>
          <cell r="U470" t="str">
            <v>窓</v>
          </cell>
          <cell r="V470">
            <v>0</v>
          </cell>
        </row>
        <row r="471">
          <cell r="T471" t="str">
            <v>28</v>
          </cell>
          <cell r="U471" t="str">
            <v>柱型</v>
          </cell>
          <cell r="V471">
            <v>2.7</v>
          </cell>
        </row>
        <row r="472">
          <cell r="T472" t="str">
            <v>29</v>
          </cell>
          <cell r="U472" t="str">
            <v>間仕切</v>
          </cell>
          <cell r="V472">
            <v>2.85</v>
          </cell>
        </row>
        <row r="473">
          <cell r="T473" t="str">
            <v>30</v>
          </cell>
          <cell r="U473">
            <v>0</v>
          </cell>
          <cell r="V473">
            <v>0</v>
          </cell>
        </row>
        <row r="474">
          <cell r="T474" t="str">
            <v>31</v>
          </cell>
          <cell r="U474" t="str">
            <v>腰壁</v>
          </cell>
          <cell r="V474">
            <v>0</v>
          </cell>
        </row>
        <row r="475">
          <cell r="T475" t="str">
            <v>32</v>
          </cell>
          <cell r="U475" t="str">
            <v>ＰＨ</v>
          </cell>
          <cell r="V475">
            <v>0</v>
          </cell>
        </row>
        <row r="476">
          <cell r="T476" t="str">
            <v>33</v>
          </cell>
          <cell r="U476" t="str">
            <v>PC手すり</v>
          </cell>
          <cell r="V476">
            <v>0</v>
          </cell>
        </row>
        <row r="477">
          <cell r="T477" t="str">
            <v>34</v>
          </cell>
          <cell r="U477" t="str">
            <v>S手すり</v>
          </cell>
          <cell r="V477">
            <v>0</v>
          </cell>
        </row>
        <row r="478">
          <cell r="T478" t="str">
            <v>35</v>
          </cell>
          <cell r="U478">
            <v>0</v>
          </cell>
          <cell r="V478">
            <v>0</v>
          </cell>
        </row>
        <row r="479">
          <cell r="T479" t="str">
            <v>36</v>
          </cell>
          <cell r="U479" t="str">
            <v>２階床</v>
          </cell>
          <cell r="V479">
            <v>2.85</v>
          </cell>
        </row>
        <row r="480">
          <cell r="T480" t="str">
            <v>37</v>
          </cell>
          <cell r="U480" t="str">
            <v>勾配屋根1</v>
          </cell>
          <cell r="V480">
            <v>0</v>
          </cell>
        </row>
        <row r="481">
          <cell r="T481" t="str">
            <v>38</v>
          </cell>
          <cell r="U481" t="str">
            <v>勾配屋根2</v>
          </cell>
          <cell r="V481">
            <v>0</v>
          </cell>
        </row>
        <row r="482">
          <cell r="T482" t="str">
            <v>39</v>
          </cell>
          <cell r="U482" t="str">
            <v>ＰＣ屋根</v>
          </cell>
          <cell r="V482">
            <v>0</v>
          </cell>
        </row>
        <row r="483">
          <cell r="T483" t="str">
            <v>40</v>
          </cell>
          <cell r="U483" t="str">
            <v>バルコニー</v>
          </cell>
          <cell r="V483">
            <v>0</v>
          </cell>
        </row>
        <row r="484">
          <cell r="T484" t="str">
            <v>41</v>
          </cell>
          <cell r="U484" t="str">
            <v>庇</v>
          </cell>
          <cell r="V484">
            <v>0</v>
          </cell>
        </row>
        <row r="485">
          <cell r="T485" t="str">
            <v>42</v>
          </cell>
          <cell r="U485" t="str">
            <v>ＳＲ材</v>
          </cell>
          <cell r="V485">
            <v>0</v>
          </cell>
        </row>
        <row r="486">
          <cell r="T486" t="str">
            <v>43</v>
          </cell>
          <cell r="U486" t="str">
            <v>Ｒ材</v>
          </cell>
          <cell r="V486">
            <v>2.01</v>
          </cell>
        </row>
        <row r="487">
          <cell r="T487" t="str">
            <v>44</v>
          </cell>
          <cell r="U487" t="str">
            <v>垂壁</v>
          </cell>
          <cell r="V487">
            <v>0</v>
          </cell>
        </row>
        <row r="488">
          <cell r="T488" t="str">
            <v>45</v>
          </cell>
          <cell r="U488">
            <v>0</v>
          </cell>
          <cell r="V488">
            <v>0</v>
          </cell>
        </row>
        <row r="489">
          <cell r="T489" t="str">
            <v>46</v>
          </cell>
          <cell r="U489" t="str">
            <v>耐・支持壁</v>
          </cell>
          <cell r="V489">
            <v>4.86</v>
          </cell>
        </row>
        <row r="490">
          <cell r="T490" t="str">
            <v>47</v>
          </cell>
          <cell r="U490" t="str">
            <v>鉄骨壁</v>
          </cell>
          <cell r="V490">
            <v>0</v>
          </cell>
        </row>
        <row r="491">
          <cell r="T491" t="str">
            <v>48</v>
          </cell>
          <cell r="U491" t="str">
            <v>窓</v>
          </cell>
          <cell r="V491">
            <v>0</v>
          </cell>
        </row>
        <row r="492">
          <cell r="T492" t="str">
            <v>49</v>
          </cell>
          <cell r="U492" t="str">
            <v>柱型</v>
          </cell>
          <cell r="V492">
            <v>2.241</v>
          </cell>
        </row>
        <row r="493">
          <cell r="T493" t="str">
            <v>50</v>
          </cell>
          <cell r="U493" t="str">
            <v>間仕切</v>
          </cell>
          <cell r="V493">
            <v>0</v>
          </cell>
        </row>
        <row r="494">
          <cell r="T494" t="str">
            <v>51</v>
          </cell>
          <cell r="U494">
            <v>0</v>
          </cell>
          <cell r="V494">
            <v>0</v>
          </cell>
        </row>
        <row r="495">
          <cell r="T495" t="str">
            <v>52</v>
          </cell>
          <cell r="U495" t="str">
            <v>腰壁</v>
          </cell>
          <cell r="V495">
            <v>0</v>
          </cell>
        </row>
        <row r="496">
          <cell r="T496" t="str">
            <v>53</v>
          </cell>
          <cell r="U496">
            <v>0</v>
          </cell>
          <cell r="V496">
            <v>0</v>
          </cell>
        </row>
        <row r="497">
          <cell r="T497" t="str">
            <v>54</v>
          </cell>
          <cell r="U497" t="str">
            <v>１階床</v>
          </cell>
          <cell r="V497">
            <v>0</v>
          </cell>
        </row>
        <row r="498">
          <cell r="T498" t="str">
            <v>55</v>
          </cell>
          <cell r="U498">
            <v>0</v>
          </cell>
          <cell r="V498">
            <v>0</v>
          </cell>
        </row>
        <row r="499">
          <cell r="T499" t="str">
            <v>01</v>
          </cell>
          <cell r="U499">
            <v>0</v>
          </cell>
          <cell r="V499">
            <v>0</v>
          </cell>
        </row>
        <row r="500">
          <cell r="T500" t="str">
            <v>02</v>
          </cell>
          <cell r="U500">
            <v>0</v>
          </cell>
          <cell r="V500">
            <v>0</v>
          </cell>
        </row>
        <row r="501">
          <cell r="T501" t="str">
            <v>03</v>
          </cell>
          <cell r="U501" t="str">
            <v>勾配屋根1</v>
          </cell>
          <cell r="V501">
            <v>0</v>
          </cell>
        </row>
        <row r="502">
          <cell r="T502" t="str">
            <v>04</v>
          </cell>
          <cell r="U502" t="str">
            <v>勾配屋根2</v>
          </cell>
          <cell r="V502">
            <v>0</v>
          </cell>
        </row>
        <row r="503">
          <cell r="T503" t="str">
            <v>05</v>
          </cell>
          <cell r="U503">
            <v>0</v>
          </cell>
          <cell r="V503">
            <v>0</v>
          </cell>
        </row>
        <row r="504">
          <cell r="T504" t="str">
            <v>06</v>
          </cell>
          <cell r="U504" t="str">
            <v>鉄骨壁(棟)</v>
          </cell>
          <cell r="V504">
            <v>0</v>
          </cell>
        </row>
        <row r="505">
          <cell r="T505" t="str">
            <v>07</v>
          </cell>
          <cell r="U505" t="str">
            <v>窓</v>
          </cell>
          <cell r="V505">
            <v>0</v>
          </cell>
        </row>
        <row r="506">
          <cell r="T506" t="str">
            <v>08</v>
          </cell>
          <cell r="U506" t="str">
            <v>間仕切</v>
          </cell>
          <cell r="V506">
            <v>0</v>
          </cell>
        </row>
        <row r="507">
          <cell r="T507" t="str">
            <v>09</v>
          </cell>
          <cell r="U507">
            <v>0</v>
          </cell>
          <cell r="V507">
            <v>0</v>
          </cell>
        </row>
        <row r="508">
          <cell r="T508" t="str">
            <v>10</v>
          </cell>
          <cell r="U508" t="str">
            <v>鉄骨壁</v>
          </cell>
          <cell r="V508">
            <v>0</v>
          </cell>
        </row>
        <row r="509">
          <cell r="T509" t="str">
            <v>11</v>
          </cell>
          <cell r="U509" t="str">
            <v>ＰＨ</v>
          </cell>
          <cell r="V509">
            <v>0</v>
          </cell>
        </row>
        <row r="510">
          <cell r="T510" t="str">
            <v>12</v>
          </cell>
          <cell r="U510" t="str">
            <v>PC手すり</v>
          </cell>
          <cell r="V510">
            <v>0</v>
          </cell>
        </row>
        <row r="511">
          <cell r="T511" t="str">
            <v>13</v>
          </cell>
          <cell r="U511" t="str">
            <v>S手すり</v>
          </cell>
          <cell r="V511">
            <v>0</v>
          </cell>
        </row>
        <row r="512">
          <cell r="T512" t="str">
            <v>14</v>
          </cell>
          <cell r="U512">
            <v>0</v>
          </cell>
          <cell r="V512">
            <v>0</v>
          </cell>
        </row>
        <row r="513">
          <cell r="T513" t="str">
            <v>15</v>
          </cell>
          <cell r="U513" t="str">
            <v>３階床</v>
          </cell>
          <cell r="V513">
            <v>0</v>
          </cell>
        </row>
        <row r="514">
          <cell r="T514" t="str">
            <v>16</v>
          </cell>
          <cell r="U514" t="str">
            <v>勾配屋根1</v>
          </cell>
          <cell r="V514">
            <v>0</v>
          </cell>
        </row>
        <row r="515">
          <cell r="T515" t="str">
            <v>17</v>
          </cell>
          <cell r="U515" t="str">
            <v>勾配屋根2</v>
          </cell>
          <cell r="V515">
            <v>0</v>
          </cell>
        </row>
        <row r="516">
          <cell r="T516" t="str">
            <v>18</v>
          </cell>
          <cell r="U516" t="str">
            <v>ＰＣ屋根</v>
          </cell>
          <cell r="V516">
            <v>0</v>
          </cell>
        </row>
        <row r="517">
          <cell r="T517" t="str">
            <v>19</v>
          </cell>
          <cell r="U517" t="str">
            <v>バルコニー</v>
          </cell>
          <cell r="V517">
            <v>28.63</v>
          </cell>
        </row>
        <row r="518">
          <cell r="T518" t="str">
            <v>20</v>
          </cell>
          <cell r="U518" t="str">
            <v>庇</v>
          </cell>
          <cell r="V518">
            <v>0</v>
          </cell>
        </row>
        <row r="519">
          <cell r="T519" t="str">
            <v>21</v>
          </cell>
          <cell r="U519" t="str">
            <v>ＳＲ材</v>
          </cell>
          <cell r="V519">
            <v>0</v>
          </cell>
        </row>
        <row r="520">
          <cell r="T520" t="str">
            <v>22</v>
          </cell>
          <cell r="U520" t="str">
            <v>Ｒ材</v>
          </cell>
          <cell r="V520">
            <v>0</v>
          </cell>
        </row>
        <row r="521">
          <cell r="T521" t="str">
            <v>23</v>
          </cell>
          <cell r="U521" t="str">
            <v>垂壁</v>
          </cell>
          <cell r="V521">
            <v>0</v>
          </cell>
        </row>
        <row r="522">
          <cell r="T522" t="str">
            <v>24</v>
          </cell>
          <cell r="U522">
            <v>0</v>
          </cell>
          <cell r="V522">
            <v>0</v>
          </cell>
        </row>
        <row r="523">
          <cell r="T523" t="str">
            <v>25</v>
          </cell>
          <cell r="U523" t="str">
            <v>耐・支持壁</v>
          </cell>
          <cell r="V523">
            <v>9.72</v>
          </cell>
        </row>
        <row r="524">
          <cell r="T524" t="str">
            <v>26</v>
          </cell>
          <cell r="U524" t="str">
            <v>鉄骨壁</v>
          </cell>
          <cell r="V524">
            <v>0</v>
          </cell>
        </row>
        <row r="525">
          <cell r="T525" t="str">
            <v>27</v>
          </cell>
          <cell r="U525" t="str">
            <v>窓</v>
          </cell>
          <cell r="V525">
            <v>0</v>
          </cell>
        </row>
        <row r="526">
          <cell r="T526" t="str">
            <v>28</v>
          </cell>
          <cell r="U526" t="str">
            <v>柱型</v>
          </cell>
          <cell r="V526">
            <v>3.1320000000000006</v>
          </cell>
        </row>
        <row r="527">
          <cell r="T527" t="str">
            <v>29</v>
          </cell>
          <cell r="U527" t="str">
            <v>間仕切</v>
          </cell>
          <cell r="V527">
            <v>28.14</v>
          </cell>
        </row>
        <row r="528">
          <cell r="T528" t="str">
            <v>30</v>
          </cell>
          <cell r="U528">
            <v>0</v>
          </cell>
          <cell r="V528">
            <v>0</v>
          </cell>
        </row>
        <row r="529">
          <cell r="T529" t="str">
            <v>31</v>
          </cell>
          <cell r="U529" t="str">
            <v>腰壁</v>
          </cell>
          <cell r="V529">
            <v>0</v>
          </cell>
        </row>
        <row r="530">
          <cell r="T530" t="str">
            <v>32</v>
          </cell>
          <cell r="U530" t="str">
            <v>ＰＨ</v>
          </cell>
          <cell r="V530">
            <v>0</v>
          </cell>
        </row>
        <row r="531">
          <cell r="T531" t="str">
            <v>33</v>
          </cell>
          <cell r="U531" t="str">
            <v>PC手すり</v>
          </cell>
          <cell r="V531">
            <v>0</v>
          </cell>
        </row>
        <row r="532">
          <cell r="T532" t="str">
            <v>34</v>
          </cell>
          <cell r="U532" t="str">
            <v>S手すり</v>
          </cell>
          <cell r="V532">
            <v>0</v>
          </cell>
        </row>
        <row r="533">
          <cell r="T533" t="str">
            <v>35</v>
          </cell>
          <cell r="U533">
            <v>0</v>
          </cell>
          <cell r="V533">
            <v>0</v>
          </cell>
        </row>
        <row r="534">
          <cell r="T534" t="str">
            <v>36</v>
          </cell>
          <cell r="U534" t="str">
            <v>２階床</v>
          </cell>
          <cell r="V534">
            <v>28.14</v>
          </cell>
        </row>
        <row r="535">
          <cell r="T535" t="str">
            <v>37</v>
          </cell>
          <cell r="U535" t="str">
            <v>勾配屋根1</v>
          </cell>
          <cell r="V535">
            <v>0</v>
          </cell>
        </row>
        <row r="536">
          <cell r="T536" t="str">
            <v>38</v>
          </cell>
          <cell r="U536" t="str">
            <v>勾配屋根2</v>
          </cell>
          <cell r="V536">
            <v>0</v>
          </cell>
        </row>
        <row r="537">
          <cell r="T537" t="str">
            <v>39</v>
          </cell>
          <cell r="U537" t="str">
            <v>ＰＣ屋根</v>
          </cell>
          <cell r="V537">
            <v>0</v>
          </cell>
        </row>
        <row r="538">
          <cell r="T538" t="str">
            <v>40</v>
          </cell>
          <cell r="U538" t="str">
            <v>バルコニー</v>
          </cell>
          <cell r="V538">
            <v>0</v>
          </cell>
        </row>
        <row r="539">
          <cell r="T539" t="str">
            <v>41</v>
          </cell>
          <cell r="U539" t="str">
            <v>庇</v>
          </cell>
          <cell r="V539">
            <v>0</v>
          </cell>
        </row>
        <row r="540">
          <cell r="T540" t="str">
            <v>42</v>
          </cell>
          <cell r="U540" t="str">
            <v>ＳＲ材</v>
          </cell>
          <cell r="V540">
            <v>0</v>
          </cell>
        </row>
        <row r="541">
          <cell r="T541" t="str">
            <v>43</v>
          </cell>
          <cell r="U541" t="str">
            <v>Ｒ材</v>
          </cell>
          <cell r="V541">
            <v>0</v>
          </cell>
        </row>
        <row r="542">
          <cell r="T542" t="str">
            <v>44</v>
          </cell>
          <cell r="U542" t="str">
            <v>垂壁</v>
          </cell>
          <cell r="V542">
            <v>0</v>
          </cell>
        </row>
        <row r="543">
          <cell r="T543" t="str">
            <v>45</v>
          </cell>
          <cell r="U543">
            <v>0</v>
          </cell>
          <cell r="V543">
            <v>0</v>
          </cell>
        </row>
        <row r="544">
          <cell r="T544" t="str">
            <v>46</v>
          </cell>
          <cell r="U544" t="str">
            <v>耐・支持壁</v>
          </cell>
          <cell r="V544">
            <v>9.72</v>
          </cell>
        </row>
        <row r="545">
          <cell r="T545" t="str">
            <v>47</v>
          </cell>
          <cell r="U545" t="str">
            <v>鉄骨壁</v>
          </cell>
          <cell r="V545">
            <v>0</v>
          </cell>
        </row>
        <row r="546">
          <cell r="T546" t="str">
            <v>48</v>
          </cell>
          <cell r="U546" t="str">
            <v>窓</v>
          </cell>
          <cell r="V546">
            <v>0</v>
          </cell>
        </row>
        <row r="547">
          <cell r="T547" t="str">
            <v>49</v>
          </cell>
          <cell r="U547" t="str">
            <v>柱型</v>
          </cell>
          <cell r="V547">
            <v>2.916</v>
          </cell>
        </row>
        <row r="548">
          <cell r="T548" t="str">
            <v>50</v>
          </cell>
          <cell r="U548" t="str">
            <v>間仕切</v>
          </cell>
          <cell r="V548">
            <v>28.14</v>
          </cell>
        </row>
        <row r="549">
          <cell r="T549" t="str">
            <v>51</v>
          </cell>
          <cell r="U549">
            <v>0</v>
          </cell>
          <cell r="V549">
            <v>0</v>
          </cell>
        </row>
        <row r="550">
          <cell r="T550" t="str">
            <v>52</v>
          </cell>
          <cell r="U550" t="str">
            <v>腰壁</v>
          </cell>
          <cell r="V550">
            <v>0</v>
          </cell>
        </row>
        <row r="551">
          <cell r="T551" t="str">
            <v>53</v>
          </cell>
          <cell r="U551">
            <v>0</v>
          </cell>
          <cell r="V551">
            <v>0</v>
          </cell>
        </row>
        <row r="552">
          <cell r="T552" t="str">
            <v>54</v>
          </cell>
          <cell r="U552" t="str">
            <v>１階床</v>
          </cell>
          <cell r="V552">
            <v>28.14</v>
          </cell>
        </row>
        <row r="553">
          <cell r="T553" t="str">
            <v>55</v>
          </cell>
          <cell r="U553">
            <v>0</v>
          </cell>
          <cell r="V553">
            <v>0</v>
          </cell>
        </row>
        <row r="554">
          <cell r="T554" t="str">
            <v>01</v>
          </cell>
          <cell r="U554">
            <v>0</v>
          </cell>
          <cell r="V554">
            <v>0</v>
          </cell>
        </row>
        <row r="555">
          <cell r="T555" t="str">
            <v>02</v>
          </cell>
          <cell r="U555">
            <v>0</v>
          </cell>
          <cell r="V555">
            <v>0</v>
          </cell>
        </row>
        <row r="556">
          <cell r="T556" t="str">
            <v>03</v>
          </cell>
          <cell r="U556" t="str">
            <v>勾配屋根1</v>
          </cell>
          <cell r="V556">
            <v>0</v>
          </cell>
        </row>
        <row r="557">
          <cell r="T557" t="str">
            <v>04</v>
          </cell>
          <cell r="U557" t="str">
            <v>勾配屋根2</v>
          </cell>
          <cell r="V557">
            <v>0</v>
          </cell>
        </row>
        <row r="558">
          <cell r="T558" t="str">
            <v>05</v>
          </cell>
          <cell r="U558">
            <v>0</v>
          </cell>
          <cell r="V558">
            <v>0</v>
          </cell>
        </row>
        <row r="559">
          <cell r="T559" t="str">
            <v>06</v>
          </cell>
          <cell r="U559" t="str">
            <v>鉄骨壁(棟)</v>
          </cell>
          <cell r="V559">
            <v>0</v>
          </cell>
        </row>
        <row r="560">
          <cell r="T560" t="str">
            <v>07</v>
          </cell>
          <cell r="U560" t="str">
            <v>窓</v>
          </cell>
          <cell r="V560">
            <v>0</v>
          </cell>
        </row>
        <row r="561">
          <cell r="T561" t="str">
            <v>08</v>
          </cell>
          <cell r="U561" t="str">
            <v>間仕切</v>
          </cell>
          <cell r="V561">
            <v>0</v>
          </cell>
        </row>
        <row r="562">
          <cell r="T562" t="str">
            <v>09</v>
          </cell>
          <cell r="U562">
            <v>0</v>
          </cell>
          <cell r="V562">
            <v>0</v>
          </cell>
        </row>
        <row r="563">
          <cell r="T563" t="str">
            <v>10</v>
          </cell>
          <cell r="U563" t="str">
            <v>鉄骨壁</v>
          </cell>
          <cell r="V563">
            <v>0</v>
          </cell>
        </row>
        <row r="564">
          <cell r="T564" t="str">
            <v>11</v>
          </cell>
          <cell r="U564" t="str">
            <v>ＰＨ</v>
          </cell>
          <cell r="V564">
            <v>0</v>
          </cell>
        </row>
        <row r="565">
          <cell r="T565" t="str">
            <v>12</v>
          </cell>
          <cell r="U565" t="str">
            <v>PC手すり</v>
          </cell>
          <cell r="V565">
            <v>0</v>
          </cell>
        </row>
        <row r="566">
          <cell r="T566" t="str">
            <v>13</v>
          </cell>
          <cell r="U566" t="str">
            <v>S手すり</v>
          </cell>
          <cell r="V566">
            <v>0</v>
          </cell>
        </row>
        <row r="567">
          <cell r="T567" t="str">
            <v>14</v>
          </cell>
          <cell r="U567">
            <v>0</v>
          </cell>
          <cell r="V567">
            <v>0</v>
          </cell>
        </row>
        <row r="568">
          <cell r="T568" t="str">
            <v>15</v>
          </cell>
          <cell r="U568" t="str">
            <v>３階床</v>
          </cell>
          <cell r="V568">
            <v>0</v>
          </cell>
        </row>
        <row r="569">
          <cell r="T569" t="str">
            <v>16</v>
          </cell>
          <cell r="U569" t="str">
            <v>勾配屋根1</v>
          </cell>
          <cell r="V569">
            <v>0</v>
          </cell>
        </row>
        <row r="570">
          <cell r="T570" t="str">
            <v>17</v>
          </cell>
          <cell r="U570" t="str">
            <v>勾配屋根2</v>
          </cell>
          <cell r="V570">
            <v>0</v>
          </cell>
        </row>
        <row r="571">
          <cell r="T571" t="str">
            <v>18</v>
          </cell>
          <cell r="U571" t="str">
            <v>ＰＣ屋根</v>
          </cell>
          <cell r="V571">
            <v>0</v>
          </cell>
        </row>
        <row r="572">
          <cell r="T572" t="str">
            <v>19</v>
          </cell>
          <cell r="U572" t="str">
            <v>バルコニー</v>
          </cell>
          <cell r="V572">
            <v>3.82</v>
          </cell>
        </row>
        <row r="573">
          <cell r="T573" t="str">
            <v>20</v>
          </cell>
          <cell r="U573" t="str">
            <v>庇</v>
          </cell>
          <cell r="V573">
            <v>0</v>
          </cell>
        </row>
        <row r="574">
          <cell r="T574" t="str">
            <v>21</v>
          </cell>
          <cell r="U574" t="str">
            <v>ＳＲ材</v>
          </cell>
          <cell r="V574">
            <v>0</v>
          </cell>
        </row>
        <row r="575">
          <cell r="T575" t="str">
            <v>22</v>
          </cell>
          <cell r="U575" t="str">
            <v>Ｒ材</v>
          </cell>
          <cell r="V575">
            <v>0</v>
          </cell>
        </row>
        <row r="576">
          <cell r="T576" t="str">
            <v>23</v>
          </cell>
          <cell r="U576" t="str">
            <v>垂壁</v>
          </cell>
          <cell r="V576">
            <v>0</v>
          </cell>
        </row>
        <row r="577">
          <cell r="T577" t="str">
            <v>24</v>
          </cell>
          <cell r="U577">
            <v>0</v>
          </cell>
          <cell r="V577">
            <v>0</v>
          </cell>
        </row>
        <row r="578">
          <cell r="T578" t="str">
            <v>25</v>
          </cell>
          <cell r="U578" t="str">
            <v>耐・支持壁</v>
          </cell>
          <cell r="V578">
            <v>2.43</v>
          </cell>
        </row>
        <row r="579">
          <cell r="T579" t="str">
            <v>26</v>
          </cell>
          <cell r="U579" t="str">
            <v>鉄骨壁</v>
          </cell>
          <cell r="V579">
            <v>0</v>
          </cell>
        </row>
        <row r="580">
          <cell r="T580" t="str">
            <v>27</v>
          </cell>
          <cell r="U580" t="str">
            <v>窓</v>
          </cell>
          <cell r="V580">
            <v>0</v>
          </cell>
        </row>
        <row r="581">
          <cell r="T581" t="str">
            <v>28</v>
          </cell>
          <cell r="U581" t="str">
            <v>柱型</v>
          </cell>
          <cell r="V581">
            <v>1.782</v>
          </cell>
        </row>
        <row r="582">
          <cell r="T582" t="str">
            <v>29</v>
          </cell>
          <cell r="U582" t="str">
            <v>間仕切</v>
          </cell>
          <cell r="V582">
            <v>3.33</v>
          </cell>
        </row>
        <row r="583">
          <cell r="T583" t="str">
            <v>30</v>
          </cell>
          <cell r="U583">
            <v>0</v>
          </cell>
          <cell r="V583">
            <v>0</v>
          </cell>
        </row>
        <row r="584">
          <cell r="T584" t="str">
            <v>31</v>
          </cell>
          <cell r="U584" t="str">
            <v>腰壁</v>
          </cell>
          <cell r="V584">
            <v>3.33</v>
          </cell>
        </row>
        <row r="585">
          <cell r="T585" t="str">
            <v>32</v>
          </cell>
          <cell r="U585" t="str">
            <v>ＰＨ</v>
          </cell>
          <cell r="V585">
            <v>0</v>
          </cell>
        </row>
        <row r="586">
          <cell r="T586" t="str">
            <v>33</v>
          </cell>
          <cell r="U586" t="str">
            <v>PC手すり</v>
          </cell>
          <cell r="V586">
            <v>0</v>
          </cell>
        </row>
        <row r="587">
          <cell r="T587" t="str">
            <v>34</v>
          </cell>
          <cell r="U587" t="str">
            <v>S手すり</v>
          </cell>
          <cell r="V587">
            <v>0</v>
          </cell>
        </row>
        <row r="588">
          <cell r="T588" t="str">
            <v>35</v>
          </cell>
          <cell r="U588">
            <v>0</v>
          </cell>
          <cell r="V588">
            <v>0</v>
          </cell>
        </row>
        <row r="589">
          <cell r="T589" t="str">
            <v>36</v>
          </cell>
          <cell r="U589" t="str">
            <v>２階床</v>
          </cell>
          <cell r="V589">
            <v>0</v>
          </cell>
        </row>
        <row r="590">
          <cell r="T590" t="str">
            <v>37</v>
          </cell>
          <cell r="U590" t="str">
            <v>勾配屋根1</v>
          </cell>
          <cell r="V590">
            <v>0</v>
          </cell>
        </row>
        <row r="591">
          <cell r="T591" t="str">
            <v>38</v>
          </cell>
          <cell r="U591" t="str">
            <v>勾配屋根2</v>
          </cell>
          <cell r="V591">
            <v>0</v>
          </cell>
        </row>
        <row r="592">
          <cell r="T592" t="str">
            <v>39</v>
          </cell>
          <cell r="U592" t="str">
            <v>ＰＣ屋根</v>
          </cell>
          <cell r="V592">
            <v>0</v>
          </cell>
        </row>
        <row r="593">
          <cell r="T593" t="str">
            <v>40</v>
          </cell>
          <cell r="U593" t="str">
            <v>バルコニー</v>
          </cell>
          <cell r="V593">
            <v>0</v>
          </cell>
        </row>
        <row r="594">
          <cell r="T594" t="str">
            <v>41</v>
          </cell>
          <cell r="U594" t="str">
            <v>庇</v>
          </cell>
          <cell r="V594">
            <v>0</v>
          </cell>
        </row>
        <row r="595">
          <cell r="T595" t="str">
            <v>42</v>
          </cell>
          <cell r="U595" t="str">
            <v>ＳＲ材</v>
          </cell>
          <cell r="V595">
            <v>0</v>
          </cell>
        </row>
        <row r="596">
          <cell r="T596" t="str">
            <v>43</v>
          </cell>
          <cell r="U596" t="str">
            <v>Ｒ材</v>
          </cell>
          <cell r="V596">
            <v>0</v>
          </cell>
        </row>
        <row r="597">
          <cell r="T597" t="str">
            <v>44</v>
          </cell>
          <cell r="U597" t="str">
            <v>垂壁</v>
          </cell>
          <cell r="V597">
            <v>0</v>
          </cell>
        </row>
        <row r="598">
          <cell r="T598" t="str">
            <v>45</v>
          </cell>
          <cell r="U598">
            <v>0</v>
          </cell>
          <cell r="V598">
            <v>0</v>
          </cell>
        </row>
        <row r="599">
          <cell r="T599" t="str">
            <v>46</v>
          </cell>
          <cell r="U599" t="str">
            <v>耐・支持壁</v>
          </cell>
          <cell r="V599">
            <v>2.43</v>
          </cell>
        </row>
        <row r="600">
          <cell r="T600" t="str">
            <v>47</v>
          </cell>
          <cell r="U600" t="str">
            <v>鉄骨壁</v>
          </cell>
          <cell r="V600">
            <v>0</v>
          </cell>
        </row>
        <row r="601">
          <cell r="T601" t="str">
            <v>48</v>
          </cell>
          <cell r="U601" t="str">
            <v>窓</v>
          </cell>
          <cell r="V601">
            <v>0</v>
          </cell>
        </row>
        <row r="602">
          <cell r="T602" t="str">
            <v>49</v>
          </cell>
          <cell r="U602" t="str">
            <v>柱型</v>
          </cell>
          <cell r="V602">
            <v>1.5660000000000003</v>
          </cell>
        </row>
        <row r="603">
          <cell r="T603" t="str">
            <v>50</v>
          </cell>
          <cell r="U603" t="str">
            <v>間仕切</v>
          </cell>
          <cell r="V603">
            <v>2.67</v>
          </cell>
        </row>
        <row r="604">
          <cell r="T604" t="str">
            <v>51</v>
          </cell>
          <cell r="U604">
            <v>0</v>
          </cell>
          <cell r="V604">
            <v>0</v>
          </cell>
        </row>
        <row r="605">
          <cell r="T605" t="str">
            <v>52</v>
          </cell>
          <cell r="U605" t="str">
            <v>腰壁</v>
          </cell>
          <cell r="V605">
            <v>0</v>
          </cell>
        </row>
        <row r="606">
          <cell r="T606" t="str">
            <v>53</v>
          </cell>
          <cell r="U606">
            <v>0</v>
          </cell>
          <cell r="V606">
            <v>0</v>
          </cell>
        </row>
        <row r="607">
          <cell r="T607" t="str">
            <v>54</v>
          </cell>
          <cell r="U607" t="str">
            <v>１階床</v>
          </cell>
          <cell r="V607">
            <v>2.67</v>
          </cell>
        </row>
        <row r="608">
          <cell r="T608" t="str">
            <v>55</v>
          </cell>
          <cell r="U608">
            <v>0</v>
          </cell>
          <cell r="V608">
            <v>0</v>
          </cell>
        </row>
        <row r="609">
          <cell r="T609" t="str">
            <v>01</v>
          </cell>
          <cell r="U609">
            <v>0</v>
          </cell>
          <cell r="V609">
            <v>0</v>
          </cell>
        </row>
        <row r="610">
          <cell r="T610" t="str">
            <v>02</v>
          </cell>
          <cell r="U610">
            <v>0</v>
          </cell>
          <cell r="V610">
            <v>0</v>
          </cell>
        </row>
        <row r="611">
          <cell r="T611" t="str">
            <v>03</v>
          </cell>
          <cell r="U611" t="str">
            <v>勾配屋根1</v>
          </cell>
          <cell r="V611">
            <v>0</v>
          </cell>
        </row>
        <row r="612">
          <cell r="T612" t="str">
            <v>04</v>
          </cell>
          <cell r="U612" t="str">
            <v>勾配屋根2</v>
          </cell>
          <cell r="V612">
            <v>0</v>
          </cell>
        </row>
        <row r="613">
          <cell r="T613" t="str">
            <v>05</v>
          </cell>
          <cell r="U613">
            <v>0</v>
          </cell>
          <cell r="V613">
            <v>0</v>
          </cell>
        </row>
        <row r="614">
          <cell r="T614" t="str">
            <v>06</v>
          </cell>
          <cell r="U614" t="str">
            <v>鉄骨壁(棟)</v>
          </cell>
          <cell r="V614">
            <v>0</v>
          </cell>
        </row>
        <row r="615">
          <cell r="T615" t="str">
            <v>07</v>
          </cell>
          <cell r="U615" t="str">
            <v>窓</v>
          </cell>
          <cell r="V615">
            <v>0</v>
          </cell>
        </row>
        <row r="616">
          <cell r="T616" t="str">
            <v>08</v>
          </cell>
          <cell r="U616" t="str">
            <v>間仕切</v>
          </cell>
          <cell r="V616">
            <v>0</v>
          </cell>
        </row>
        <row r="617">
          <cell r="T617" t="str">
            <v>09</v>
          </cell>
          <cell r="U617">
            <v>0</v>
          </cell>
          <cell r="V617">
            <v>0</v>
          </cell>
        </row>
        <row r="618">
          <cell r="T618" t="str">
            <v>10</v>
          </cell>
          <cell r="U618" t="str">
            <v>鉄骨壁</v>
          </cell>
          <cell r="V618">
            <v>0</v>
          </cell>
        </row>
        <row r="619">
          <cell r="T619" t="str">
            <v>11</v>
          </cell>
          <cell r="U619" t="str">
            <v>ＰＨ</v>
          </cell>
          <cell r="V619">
            <v>0.74</v>
          </cell>
        </row>
        <row r="620">
          <cell r="T620" t="str">
            <v>12</v>
          </cell>
          <cell r="U620" t="str">
            <v>PC手すり</v>
          </cell>
          <cell r="V620">
            <v>0</v>
          </cell>
        </row>
        <row r="621">
          <cell r="T621" t="str">
            <v>13</v>
          </cell>
          <cell r="U621" t="str">
            <v>S手すり</v>
          </cell>
          <cell r="V621">
            <v>0</v>
          </cell>
        </row>
        <row r="622">
          <cell r="T622" t="str">
            <v>14</v>
          </cell>
          <cell r="U622">
            <v>0</v>
          </cell>
          <cell r="V622">
            <v>0</v>
          </cell>
        </row>
        <row r="623">
          <cell r="T623" t="str">
            <v>15</v>
          </cell>
          <cell r="U623" t="str">
            <v>３階床</v>
          </cell>
          <cell r="V623">
            <v>0</v>
          </cell>
        </row>
        <row r="624">
          <cell r="T624" t="str">
            <v>16</v>
          </cell>
          <cell r="U624" t="str">
            <v>勾配屋根1</v>
          </cell>
          <cell r="V624">
            <v>0</v>
          </cell>
        </row>
        <row r="625">
          <cell r="T625" t="str">
            <v>17</v>
          </cell>
          <cell r="U625" t="str">
            <v>勾配屋根2</v>
          </cell>
          <cell r="V625">
            <v>0</v>
          </cell>
        </row>
        <row r="626">
          <cell r="T626" t="str">
            <v>18</v>
          </cell>
          <cell r="U626" t="str">
            <v>ＰＣ屋根</v>
          </cell>
          <cell r="V626">
            <v>0</v>
          </cell>
        </row>
        <row r="627">
          <cell r="T627" t="str">
            <v>19</v>
          </cell>
          <cell r="U627" t="str">
            <v>バルコニー</v>
          </cell>
          <cell r="V627">
            <v>2.19</v>
          </cell>
        </row>
        <row r="628">
          <cell r="T628" t="str">
            <v>20</v>
          </cell>
          <cell r="U628" t="str">
            <v>庇</v>
          </cell>
          <cell r="V628">
            <v>0</v>
          </cell>
        </row>
        <row r="629">
          <cell r="T629" t="str">
            <v>21</v>
          </cell>
          <cell r="U629" t="str">
            <v>ＳＲ材</v>
          </cell>
          <cell r="V629">
            <v>0</v>
          </cell>
        </row>
        <row r="630">
          <cell r="T630" t="str">
            <v>22</v>
          </cell>
          <cell r="U630" t="str">
            <v>Ｒ材</v>
          </cell>
          <cell r="V630">
            <v>0</v>
          </cell>
        </row>
        <row r="631">
          <cell r="T631" t="str">
            <v>23</v>
          </cell>
          <cell r="U631" t="str">
            <v>垂壁</v>
          </cell>
          <cell r="V631">
            <v>0</v>
          </cell>
        </row>
        <row r="632">
          <cell r="T632" t="str">
            <v>24</v>
          </cell>
          <cell r="U632">
            <v>0</v>
          </cell>
          <cell r="V632">
            <v>0</v>
          </cell>
        </row>
        <row r="633">
          <cell r="T633" t="str">
            <v>25</v>
          </cell>
          <cell r="U633" t="str">
            <v>耐・支持壁</v>
          </cell>
          <cell r="V633">
            <v>4.86</v>
          </cell>
        </row>
        <row r="634">
          <cell r="T634" t="str">
            <v>26</v>
          </cell>
          <cell r="U634" t="str">
            <v>鉄骨壁</v>
          </cell>
          <cell r="V634">
            <v>0</v>
          </cell>
        </row>
        <row r="635">
          <cell r="T635" t="str">
            <v>27</v>
          </cell>
          <cell r="U635" t="str">
            <v>窓</v>
          </cell>
          <cell r="V635">
            <v>0</v>
          </cell>
        </row>
        <row r="636">
          <cell r="T636" t="str">
            <v>28</v>
          </cell>
          <cell r="U636" t="str">
            <v>柱型</v>
          </cell>
          <cell r="V636">
            <v>1.782</v>
          </cell>
        </row>
        <row r="637">
          <cell r="T637" t="str">
            <v>29</v>
          </cell>
          <cell r="U637" t="str">
            <v>間仕切</v>
          </cell>
          <cell r="V637">
            <v>2.19</v>
          </cell>
        </row>
        <row r="638">
          <cell r="T638" t="str">
            <v>30</v>
          </cell>
          <cell r="U638">
            <v>0</v>
          </cell>
          <cell r="V638">
            <v>0</v>
          </cell>
        </row>
        <row r="639">
          <cell r="T639" t="str">
            <v>31</v>
          </cell>
          <cell r="U639" t="str">
            <v>腰壁</v>
          </cell>
          <cell r="V639">
            <v>0</v>
          </cell>
        </row>
        <row r="640">
          <cell r="T640" t="str">
            <v>32</v>
          </cell>
          <cell r="U640" t="str">
            <v>ＰＨ</v>
          </cell>
          <cell r="V640">
            <v>0</v>
          </cell>
        </row>
        <row r="641">
          <cell r="T641" t="str">
            <v>33</v>
          </cell>
          <cell r="U641" t="str">
            <v>PC手すり</v>
          </cell>
          <cell r="V641">
            <v>0</v>
          </cell>
        </row>
        <row r="642">
          <cell r="T642" t="str">
            <v>34</v>
          </cell>
          <cell r="U642" t="str">
            <v>S手すり</v>
          </cell>
          <cell r="V642">
            <v>0</v>
          </cell>
        </row>
        <row r="643">
          <cell r="T643" t="str">
            <v>35</v>
          </cell>
          <cell r="U643">
            <v>0</v>
          </cell>
          <cell r="V643">
            <v>0</v>
          </cell>
        </row>
        <row r="644">
          <cell r="T644" t="str">
            <v>36</v>
          </cell>
          <cell r="U644" t="str">
            <v>２階床</v>
          </cell>
          <cell r="V644">
            <v>2.19</v>
          </cell>
        </row>
        <row r="645">
          <cell r="T645" t="str">
            <v>37</v>
          </cell>
          <cell r="U645" t="str">
            <v>勾配屋根1</v>
          </cell>
          <cell r="V645">
            <v>0</v>
          </cell>
        </row>
        <row r="646">
          <cell r="T646" t="str">
            <v>38</v>
          </cell>
          <cell r="U646" t="str">
            <v>勾配屋根2</v>
          </cell>
          <cell r="V646">
            <v>0</v>
          </cell>
        </row>
        <row r="647">
          <cell r="T647" t="str">
            <v>39</v>
          </cell>
          <cell r="U647" t="str">
            <v>ＰＣ屋根</v>
          </cell>
          <cell r="V647">
            <v>0</v>
          </cell>
        </row>
        <row r="648">
          <cell r="T648" t="str">
            <v>40</v>
          </cell>
          <cell r="U648" t="str">
            <v>バルコニー</v>
          </cell>
          <cell r="V648">
            <v>0</v>
          </cell>
        </row>
        <row r="649">
          <cell r="T649" t="str">
            <v>41</v>
          </cell>
          <cell r="U649" t="str">
            <v>庇</v>
          </cell>
          <cell r="V649">
            <v>0</v>
          </cell>
        </row>
        <row r="650">
          <cell r="T650" t="str">
            <v>42</v>
          </cell>
          <cell r="U650" t="str">
            <v>ＳＲ材</v>
          </cell>
          <cell r="V650">
            <v>0</v>
          </cell>
        </row>
        <row r="651">
          <cell r="T651" t="str">
            <v>43</v>
          </cell>
          <cell r="U651" t="str">
            <v>Ｒ材</v>
          </cell>
          <cell r="V651">
            <v>0</v>
          </cell>
        </row>
        <row r="652">
          <cell r="T652" t="str">
            <v>44</v>
          </cell>
          <cell r="U652" t="str">
            <v>垂壁</v>
          </cell>
          <cell r="V652">
            <v>0</v>
          </cell>
        </row>
        <row r="653">
          <cell r="T653" t="str">
            <v>45</v>
          </cell>
          <cell r="U653">
            <v>0</v>
          </cell>
          <cell r="V653">
            <v>0</v>
          </cell>
        </row>
        <row r="654">
          <cell r="T654" t="str">
            <v>46</v>
          </cell>
          <cell r="U654" t="str">
            <v>耐・支持壁</v>
          </cell>
          <cell r="V654">
            <v>4.86</v>
          </cell>
        </row>
        <row r="655">
          <cell r="T655" t="str">
            <v>47</v>
          </cell>
          <cell r="U655" t="str">
            <v>鉄骨壁</v>
          </cell>
          <cell r="V655">
            <v>0</v>
          </cell>
        </row>
        <row r="656">
          <cell r="T656" t="str">
            <v>48</v>
          </cell>
          <cell r="U656" t="str">
            <v>窓</v>
          </cell>
          <cell r="V656">
            <v>0</v>
          </cell>
        </row>
        <row r="657">
          <cell r="T657" t="str">
            <v>49</v>
          </cell>
          <cell r="U657" t="str">
            <v>柱型</v>
          </cell>
          <cell r="V657">
            <v>1.782</v>
          </cell>
        </row>
        <row r="658">
          <cell r="T658" t="str">
            <v>50</v>
          </cell>
          <cell r="U658" t="str">
            <v>間仕切</v>
          </cell>
          <cell r="V658">
            <v>4.38</v>
          </cell>
        </row>
        <row r="659">
          <cell r="T659" t="str">
            <v>51</v>
          </cell>
          <cell r="U659">
            <v>0</v>
          </cell>
          <cell r="V659">
            <v>0</v>
          </cell>
        </row>
        <row r="660">
          <cell r="T660" t="str">
            <v>52</v>
          </cell>
          <cell r="U660" t="str">
            <v>腰壁</v>
          </cell>
          <cell r="V660">
            <v>0</v>
          </cell>
        </row>
        <row r="661">
          <cell r="T661" t="str">
            <v>53</v>
          </cell>
          <cell r="U661">
            <v>0</v>
          </cell>
          <cell r="V661">
            <v>0</v>
          </cell>
        </row>
        <row r="662">
          <cell r="T662" t="str">
            <v>54</v>
          </cell>
          <cell r="U662" t="str">
            <v>１階床</v>
          </cell>
          <cell r="V662">
            <v>0</v>
          </cell>
        </row>
        <row r="663">
          <cell r="T663" t="str">
            <v>55</v>
          </cell>
          <cell r="U663">
            <v>0</v>
          </cell>
          <cell r="V663">
            <v>0</v>
          </cell>
        </row>
        <row r="664">
          <cell r="T664" t="str">
            <v>01</v>
          </cell>
          <cell r="U664">
            <v>0</v>
          </cell>
          <cell r="V664">
            <v>0</v>
          </cell>
        </row>
        <row r="665">
          <cell r="T665" t="str">
            <v>02</v>
          </cell>
          <cell r="U665">
            <v>0</v>
          </cell>
          <cell r="V665">
            <v>0</v>
          </cell>
        </row>
        <row r="666">
          <cell r="T666" t="str">
            <v>03</v>
          </cell>
          <cell r="U666" t="str">
            <v>勾配屋根1</v>
          </cell>
          <cell r="V666">
            <v>0</v>
          </cell>
        </row>
        <row r="667">
          <cell r="T667" t="str">
            <v>04</v>
          </cell>
          <cell r="U667" t="str">
            <v>勾配屋根2</v>
          </cell>
          <cell r="V667">
            <v>0</v>
          </cell>
        </row>
        <row r="668">
          <cell r="T668" t="str">
            <v>05</v>
          </cell>
          <cell r="U668">
            <v>0</v>
          </cell>
          <cell r="V668">
            <v>0</v>
          </cell>
        </row>
        <row r="669">
          <cell r="T669" t="str">
            <v>06</v>
          </cell>
          <cell r="U669" t="str">
            <v>鉄骨壁(棟)</v>
          </cell>
          <cell r="V669">
            <v>0</v>
          </cell>
        </row>
        <row r="670">
          <cell r="T670" t="str">
            <v>07</v>
          </cell>
          <cell r="U670" t="str">
            <v>窓</v>
          </cell>
          <cell r="V670">
            <v>0</v>
          </cell>
        </row>
        <row r="671">
          <cell r="T671" t="str">
            <v>08</v>
          </cell>
          <cell r="U671" t="str">
            <v>間仕切</v>
          </cell>
          <cell r="V671">
            <v>0</v>
          </cell>
        </row>
        <row r="672">
          <cell r="T672" t="str">
            <v>09</v>
          </cell>
          <cell r="U672">
            <v>0</v>
          </cell>
          <cell r="V672">
            <v>0</v>
          </cell>
        </row>
        <row r="673">
          <cell r="T673" t="str">
            <v>10</v>
          </cell>
          <cell r="U673" t="str">
            <v>鉄骨壁</v>
          </cell>
          <cell r="V673">
            <v>0</v>
          </cell>
        </row>
        <row r="674">
          <cell r="T674" t="str">
            <v>11</v>
          </cell>
          <cell r="U674" t="str">
            <v>ＰＨ</v>
          </cell>
          <cell r="V674">
            <v>0</v>
          </cell>
        </row>
        <row r="675">
          <cell r="T675" t="str">
            <v>12</v>
          </cell>
          <cell r="U675" t="str">
            <v>PC手すり</v>
          </cell>
          <cell r="V675">
            <v>0</v>
          </cell>
        </row>
        <row r="676">
          <cell r="T676" t="str">
            <v>13</v>
          </cell>
          <cell r="U676" t="str">
            <v>S手すり</v>
          </cell>
          <cell r="V676">
            <v>0</v>
          </cell>
        </row>
        <row r="677">
          <cell r="T677" t="str">
            <v>14</v>
          </cell>
          <cell r="U677">
            <v>0</v>
          </cell>
          <cell r="V677">
            <v>0</v>
          </cell>
        </row>
        <row r="678">
          <cell r="T678" t="str">
            <v>15</v>
          </cell>
          <cell r="U678" t="str">
            <v>３階床</v>
          </cell>
          <cell r="V678">
            <v>0</v>
          </cell>
        </row>
        <row r="679">
          <cell r="T679" t="str">
            <v>16</v>
          </cell>
          <cell r="U679" t="str">
            <v>勾配屋根1</v>
          </cell>
          <cell r="V679">
            <v>0</v>
          </cell>
        </row>
        <row r="680">
          <cell r="T680" t="str">
            <v>17</v>
          </cell>
          <cell r="U680" t="str">
            <v>勾配屋根2</v>
          </cell>
          <cell r="V680">
            <v>0</v>
          </cell>
        </row>
        <row r="681">
          <cell r="T681" t="str">
            <v>18</v>
          </cell>
          <cell r="U681" t="str">
            <v>ＰＣ屋根</v>
          </cell>
          <cell r="V681">
            <v>0</v>
          </cell>
        </row>
        <row r="682">
          <cell r="T682" t="str">
            <v>19</v>
          </cell>
          <cell r="U682" t="str">
            <v>バルコニー</v>
          </cell>
          <cell r="V682">
            <v>14.6</v>
          </cell>
        </row>
        <row r="683">
          <cell r="T683" t="str">
            <v>20</v>
          </cell>
          <cell r="U683" t="str">
            <v>庇</v>
          </cell>
          <cell r="V683">
            <v>0</v>
          </cell>
        </row>
        <row r="684">
          <cell r="T684" t="str">
            <v>21</v>
          </cell>
          <cell r="U684" t="str">
            <v>ＳＲ材</v>
          </cell>
          <cell r="V684">
            <v>6.51</v>
          </cell>
        </row>
        <row r="685">
          <cell r="T685" t="str">
            <v>22</v>
          </cell>
          <cell r="U685" t="str">
            <v>Ｒ材</v>
          </cell>
          <cell r="V685">
            <v>0</v>
          </cell>
        </row>
        <row r="686">
          <cell r="T686" t="str">
            <v>23</v>
          </cell>
          <cell r="U686" t="str">
            <v>垂壁</v>
          </cell>
          <cell r="V686">
            <v>2.02</v>
          </cell>
        </row>
        <row r="687">
          <cell r="T687" t="str">
            <v>24</v>
          </cell>
          <cell r="U687">
            <v>0</v>
          </cell>
          <cell r="V687">
            <v>0</v>
          </cell>
        </row>
        <row r="688">
          <cell r="T688" t="str">
            <v>25</v>
          </cell>
          <cell r="U688" t="str">
            <v>耐・支持壁</v>
          </cell>
          <cell r="V688">
            <v>7.29</v>
          </cell>
        </row>
        <row r="689">
          <cell r="T689" t="str">
            <v>26</v>
          </cell>
          <cell r="U689" t="str">
            <v>鉄骨壁</v>
          </cell>
          <cell r="V689">
            <v>0</v>
          </cell>
        </row>
        <row r="690">
          <cell r="T690" t="str">
            <v>27</v>
          </cell>
          <cell r="U690" t="str">
            <v>窓</v>
          </cell>
          <cell r="V690">
            <v>6.98</v>
          </cell>
        </row>
        <row r="691">
          <cell r="T691" t="str">
            <v>28</v>
          </cell>
          <cell r="U691" t="str">
            <v>柱型</v>
          </cell>
          <cell r="V691">
            <v>2.241</v>
          </cell>
        </row>
        <row r="692">
          <cell r="T692" t="str">
            <v>29</v>
          </cell>
          <cell r="U692" t="str">
            <v>間仕切</v>
          </cell>
          <cell r="V692">
            <v>14.6</v>
          </cell>
        </row>
        <row r="693">
          <cell r="T693" t="str">
            <v>30</v>
          </cell>
          <cell r="U693">
            <v>0</v>
          </cell>
          <cell r="V693">
            <v>0</v>
          </cell>
        </row>
        <row r="694">
          <cell r="T694" t="str">
            <v>31</v>
          </cell>
          <cell r="U694" t="str">
            <v>腰壁</v>
          </cell>
          <cell r="V694">
            <v>0.72</v>
          </cell>
        </row>
        <row r="695">
          <cell r="T695" t="str">
            <v>32</v>
          </cell>
          <cell r="U695" t="str">
            <v>ＰＨ</v>
          </cell>
          <cell r="V695">
            <v>0</v>
          </cell>
        </row>
        <row r="696">
          <cell r="T696" t="str">
            <v>33</v>
          </cell>
          <cell r="U696" t="str">
            <v>PC手すり</v>
          </cell>
          <cell r="V696">
            <v>1.71</v>
          </cell>
        </row>
        <row r="697">
          <cell r="T697" t="str">
            <v>34</v>
          </cell>
          <cell r="U697" t="str">
            <v>S手すり</v>
          </cell>
          <cell r="V697">
            <v>0</v>
          </cell>
        </row>
        <row r="698">
          <cell r="T698" t="str">
            <v>35</v>
          </cell>
          <cell r="U698">
            <v>0</v>
          </cell>
          <cell r="V698">
            <v>0</v>
          </cell>
        </row>
        <row r="699">
          <cell r="T699" t="str">
            <v>36</v>
          </cell>
          <cell r="U699" t="str">
            <v>２階床</v>
          </cell>
          <cell r="V699">
            <v>14.6</v>
          </cell>
        </row>
        <row r="700">
          <cell r="T700" t="str">
            <v>37</v>
          </cell>
          <cell r="U700" t="str">
            <v>勾配屋根1</v>
          </cell>
          <cell r="V700">
            <v>0</v>
          </cell>
        </row>
        <row r="701">
          <cell r="T701" t="str">
            <v>38</v>
          </cell>
          <cell r="U701" t="str">
            <v>勾配屋根2</v>
          </cell>
          <cell r="V701">
            <v>0</v>
          </cell>
        </row>
        <row r="702">
          <cell r="T702" t="str">
            <v>39</v>
          </cell>
          <cell r="U702" t="str">
            <v>ＰＣ屋根</v>
          </cell>
          <cell r="V702">
            <v>0</v>
          </cell>
        </row>
        <row r="703">
          <cell r="T703" t="str">
            <v>40</v>
          </cell>
          <cell r="U703" t="str">
            <v>バルコニー</v>
          </cell>
          <cell r="V703">
            <v>1.71</v>
          </cell>
        </row>
        <row r="704">
          <cell r="T704" t="str">
            <v>41</v>
          </cell>
          <cell r="U704" t="str">
            <v>庇</v>
          </cell>
          <cell r="V704">
            <v>0</v>
          </cell>
        </row>
        <row r="705">
          <cell r="T705" t="str">
            <v>42</v>
          </cell>
          <cell r="U705" t="str">
            <v>ＳＲ材</v>
          </cell>
          <cell r="V705">
            <v>0</v>
          </cell>
        </row>
        <row r="706">
          <cell r="T706" t="str">
            <v>43</v>
          </cell>
          <cell r="U706" t="str">
            <v>Ｒ材</v>
          </cell>
          <cell r="V706">
            <v>13.02</v>
          </cell>
        </row>
        <row r="707">
          <cell r="T707" t="str">
            <v>44</v>
          </cell>
          <cell r="U707" t="str">
            <v>垂壁</v>
          </cell>
          <cell r="V707">
            <v>1.86</v>
          </cell>
        </row>
        <row r="708">
          <cell r="T708" t="str">
            <v>45</v>
          </cell>
          <cell r="U708">
            <v>0</v>
          </cell>
          <cell r="V708">
            <v>0</v>
          </cell>
        </row>
        <row r="709">
          <cell r="T709" t="str">
            <v>46</v>
          </cell>
          <cell r="U709" t="str">
            <v>耐・支持壁</v>
          </cell>
          <cell r="V709">
            <v>7.29</v>
          </cell>
        </row>
        <row r="710">
          <cell r="T710" t="str">
            <v>47</v>
          </cell>
          <cell r="U710" t="str">
            <v>鉄骨壁</v>
          </cell>
          <cell r="V710">
            <v>0</v>
          </cell>
        </row>
        <row r="711">
          <cell r="T711" t="str">
            <v>48</v>
          </cell>
          <cell r="U711" t="str">
            <v>窓</v>
          </cell>
          <cell r="V711">
            <v>6.4</v>
          </cell>
        </row>
        <row r="712">
          <cell r="T712" t="str">
            <v>49</v>
          </cell>
          <cell r="U712" t="str">
            <v>柱型</v>
          </cell>
          <cell r="V712">
            <v>4.482</v>
          </cell>
        </row>
        <row r="713">
          <cell r="T713" t="str">
            <v>50</v>
          </cell>
          <cell r="U713" t="str">
            <v>間仕切</v>
          </cell>
          <cell r="V713">
            <v>10.48</v>
          </cell>
        </row>
        <row r="714">
          <cell r="T714" t="str">
            <v>51</v>
          </cell>
          <cell r="U714">
            <v>0</v>
          </cell>
          <cell r="V714">
            <v>0</v>
          </cell>
        </row>
        <row r="715">
          <cell r="T715" t="str">
            <v>52</v>
          </cell>
          <cell r="U715" t="str">
            <v>腰壁</v>
          </cell>
          <cell r="V715">
            <v>0</v>
          </cell>
        </row>
        <row r="716">
          <cell r="T716" t="str">
            <v>53</v>
          </cell>
          <cell r="U716">
            <v>0</v>
          </cell>
          <cell r="V716">
            <v>0</v>
          </cell>
        </row>
        <row r="717">
          <cell r="T717" t="str">
            <v>54</v>
          </cell>
          <cell r="U717" t="str">
            <v>１階床</v>
          </cell>
          <cell r="V717">
            <v>10.48</v>
          </cell>
        </row>
        <row r="718">
          <cell r="T718" t="str">
            <v>55</v>
          </cell>
          <cell r="U718">
            <v>0</v>
          </cell>
          <cell r="V718">
            <v>0</v>
          </cell>
        </row>
        <row r="719">
          <cell r="T719" t="str">
            <v>01</v>
          </cell>
          <cell r="U719">
            <v>0</v>
          </cell>
          <cell r="V719">
            <v>0</v>
          </cell>
        </row>
        <row r="720">
          <cell r="T720" t="str">
            <v>02</v>
          </cell>
          <cell r="U720">
            <v>0</v>
          </cell>
          <cell r="V720">
            <v>0</v>
          </cell>
        </row>
        <row r="721">
          <cell r="T721" t="str">
            <v>03</v>
          </cell>
          <cell r="U721" t="str">
            <v>勾配屋根1</v>
          </cell>
          <cell r="V721">
            <v>0</v>
          </cell>
        </row>
        <row r="722">
          <cell r="T722" t="str">
            <v>04</v>
          </cell>
          <cell r="U722" t="str">
            <v>勾配屋根2</v>
          </cell>
          <cell r="V722">
            <v>0</v>
          </cell>
        </row>
        <row r="723">
          <cell r="T723" t="str">
            <v>05</v>
          </cell>
          <cell r="U723">
            <v>0</v>
          </cell>
          <cell r="V723">
            <v>0</v>
          </cell>
        </row>
        <row r="724">
          <cell r="T724" t="str">
            <v>06</v>
          </cell>
          <cell r="U724" t="str">
            <v>鉄骨壁(棟)</v>
          </cell>
          <cell r="V724">
            <v>0</v>
          </cell>
        </row>
        <row r="725">
          <cell r="T725" t="str">
            <v>07</v>
          </cell>
          <cell r="U725" t="str">
            <v>窓</v>
          </cell>
          <cell r="V725">
            <v>0</v>
          </cell>
        </row>
        <row r="726">
          <cell r="T726" t="str">
            <v>08</v>
          </cell>
          <cell r="U726" t="str">
            <v>間仕切</v>
          </cell>
          <cell r="V726">
            <v>0</v>
          </cell>
        </row>
        <row r="727">
          <cell r="T727" t="str">
            <v>09</v>
          </cell>
          <cell r="U727">
            <v>0</v>
          </cell>
          <cell r="V727">
            <v>0</v>
          </cell>
        </row>
        <row r="728">
          <cell r="T728" t="str">
            <v>10</v>
          </cell>
          <cell r="U728" t="str">
            <v>鉄骨壁</v>
          </cell>
          <cell r="V728">
            <v>0</v>
          </cell>
        </row>
        <row r="729">
          <cell r="T729" t="str">
            <v>11</v>
          </cell>
          <cell r="U729" t="str">
            <v>ＰＨ</v>
          </cell>
          <cell r="V729">
            <v>0</v>
          </cell>
        </row>
        <row r="730">
          <cell r="T730" t="str">
            <v>12</v>
          </cell>
          <cell r="U730" t="str">
            <v>PC手すり</v>
          </cell>
          <cell r="V730">
            <v>0</v>
          </cell>
        </row>
        <row r="731">
          <cell r="T731" t="str">
            <v>13</v>
          </cell>
          <cell r="U731" t="str">
            <v>S手すり</v>
          </cell>
          <cell r="V731">
            <v>0</v>
          </cell>
        </row>
        <row r="732">
          <cell r="T732" t="str">
            <v>14</v>
          </cell>
          <cell r="U732">
            <v>0</v>
          </cell>
          <cell r="V732">
            <v>0</v>
          </cell>
        </row>
        <row r="733">
          <cell r="T733" t="str">
            <v>15</v>
          </cell>
          <cell r="U733" t="str">
            <v>３階床</v>
          </cell>
          <cell r="V733">
            <v>0</v>
          </cell>
        </row>
        <row r="734">
          <cell r="T734" t="str">
            <v>16</v>
          </cell>
          <cell r="U734" t="str">
            <v>勾配屋根1</v>
          </cell>
          <cell r="V734">
            <v>0</v>
          </cell>
        </row>
        <row r="735">
          <cell r="T735" t="str">
            <v>17</v>
          </cell>
          <cell r="U735" t="str">
            <v>勾配屋根2</v>
          </cell>
          <cell r="V735">
            <v>0</v>
          </cell>
        </row>
        <row r="736">
          <cell r="T736" t="str">
            <v>18</v>
          </cell>
          <cell r="U736" t="str">
            <v>ＰＣ屋根</v>
          </cell>
          <cell r="V736">
            <v>0</v>
          </cell>
        </row>
        <row r="737">
          <cell r="T737" t="str">
            <v>19</v>
          </cell>
          <cell r="U737" t="str">
            <v>バルコニー</v>
          </cell>
          <cell r="V737">
            <v>2.19</v>
          </cell>
        </row>
        <row r="738">
          <cell r="T738" t="str">
            <v>20</v>
          </cell>
          <cell r="U738" t="str">
            <v>庇</v>
          </cell>
          <cell r="V738">
            <v>0</v>
          </cell>
        </row>
        <row r="739">
          <cell r="T739" t="str">
            <v>21</v>
          </cell>
          <cell r="U739" t="str">
            <v>ＳＲ材</v>
          </cell>
          <cell r="V739">
            <v>2.01</v>
          </cell>
        </row>
        <row r="740">
          <cell r="T740" t="str">
            <v>22</v>
          </cell>
          <cell r="U740" t="str">
            <v>Ｒ材</v>
          </cell>
          <cell r="V740">
            <v>0</v>
          </cell>
        </row>
        <row r="741">
          <cell r="T741" t="str">
            <v>23</v>
          </cell>
          <cell r="U741" t="str">
            <v>垂壁</v>
          </cell>
          <cell r="V741">
            <v>0</v>
          </cell>
        </row>
        <row r="742">
          <cell r="T742" t="str">
            <v>24</v>
          </cell>
          <cell r="U742">
            <v>0</v>
          </cell>
          <cell r="V742">
            <v>0</v>
          </cell>
        </row>
        <row r="743">
          <cell r="T743" t="str">
            <v>25</v>
          </cell>
          <cell r="U743" t="str">
            <v>耐・支持壁</v>
          </cell>
          <cell r="V743">
            <v>4.86</v>
          </cell>
        </row>
        <row r="744">
          <cell r="T744" t="str">
            <v>26</v>
          </cell>
          <cell r="U744" t="str">
            <v>鉄骨壁</v>
          </cell>
          <cell r="V744">
            <v>0</v>
          </cell>
        </row>
        <row r="745">
          <cell r="T745" t="str">
            <v>27</v>
          </cell>
          <cell r="U745" t="str">
            <v>窓</v>
          </cell>
          <cell r="V745">
            <v>0</v>
          </cell>
        </row>
        <row r="746">
          <cell r="T746" t="str">
            <v>28</v>
          </cell>
          <cell r="U746" t="str">
            <v>柱型</v>
          </cell>
          <cell r="V746">
            <v>2.7</v>
          </cell>
        </row>
        <row r="747">
          <cell r="T747" t="str">
            <v>29</v>
          </cell>
          <cell r="U747" t="str">
            <v>間仕切</v>
          </cell>
          <cell r="V747">
            <v>2.19</v>
          </cell>
        </row>
        <row r="748">
          <cell r="T748" t="str">
            <v>30</v>
          </cell>
          <cell r="U748">
            <v>0</v>
          </cell>
          <cell r="V748">
            <v>0</v>
          </cell>
        </row>
        <row r="749">
          <cell r="T749" t="str">
            <v>31</v>
          </cell>
          <cell r="U749" t="str">
            <v>腰壁</v>
          </cell>
          <cell r="V749">
            <v>0</v>
          </cell>
        </row>
        <row r="750">
          <cell r="T750" t="str">
            <v>32</v>
          </cell>
          <cell r="U750" t="str">
            <v>ＰＨ</v>
          </cell>
          <cell r="V750">
            <v>0</v>
          </cell>
        </row>
        <row r="751">
          <cell r="T751" t="str">
            <v>33</v>
          </cell>
          <cell r="U751" t="str">
            <v>PC手すり</v>
          </cell>
          <cell r="V751">
            <v>0</v>
          </cell>
        </row>
        <row r="752">
          <cell r="T752" t="str">
            <v>34</v>
          </cell>
          <cell r="U752" t="str">
            <v>S手すり</v>
          </cell>
          <cell r="V752">
            <v>0</v>
          </cell>
        </row>
        <row r="753">
          <cell r="T753" t="str">
            <v>35</v>
          </cell>
          <cell r="U753">
            <v>0</v>
          </cell>
          <cell r="V753">
            <v>0</v>
          </cell>
        </row>
        <row r="754">
          <cell r="T754" t="str">
            <v>36</v>
          </cell>
          <cell r="U754" t="str">
            <v>２階床</v>
          </cell>
          <cell r="V754">
            <v>2.19</v>
          </cell>
        </row>
        <row r="755">
          <cell r="T755" t="str">
            <v>37</v>
          </cell>
          <cell r="U755" t="str">
            <v>勾配屋根1</v>
          </cell>
          <cell r="V755">
            <v>0</v>
          </cell>
        </row>
        <row r="756">
          <cell r="T756" t="str">
            <v>38</v>
          </cell>
          <cell r="U756" t="str">
            <v>勾配屋根2</v>
          </cell>
          <cell r="V756">
            <v>0</v>
          </cell>
        </row>
        <row r="757">
          <cell r="T757" t="str">
            <v>39</v>
          </cell>
          <cell r="U757" t="str">
            <v>ＰＣ屋根</v>
          </cell>
          <cell r="V757">
            <v>0</v>
          </cell>
        </row>
        <row r="758">
          <cell r="T758" t="str">
            <v>40</v>
          </cell>
          <cell r="U758" t="str">
            <v>バルコニー</v>
          </cell>
          <cell r="V758">
            <v>0</v>
          </cell>
        </row>
        <row r="759">
          <cell r="T759" t="str">
            <v>41</v>
          </cell>
          <cell r="U759" t="str">
            <v>庇</v>
          </cell>
          <cell r="V759">
            <v>0</v>
          </cell>
        </row>
        <row r="760">
          <cell r="T760" t="str">
            <v>42</v>
          </cell>
          <cell r="U760" t="str">
            <v>ＳＲ材</v>
          </cell>
          <cell r="V760">
            <v>0</v>
          </cell>
        </row>
        <row r="761">
          <cell r="T761" t="str">
            <v>43</v>
          </cell>
          <cell r="U761" t="str">
            <v>Ｒ材</v>
          </cell>
          <cell r="V761">
            <v>2.01</v>
          </cell>
        </row>
        <row r="762">
          <cell r="T762" t="str">
            <v>44</v>
          </cell>
          <cell r="U762" t="str">
            <v>垂壁</v>
          </cell>
          <cell r="V762">
            <v>0</v>
          </cell>
        </row>
        <row r="763">
          <cell r="T763" t="str">
            <v>45</v>
          </cell>
          <cell r="U763">
            <v>0</v>
          </cell>
          <cell r="V763">
            <v>0</v>
          </cell>
        </row>
        <row r="764">
          <cell r="T764" t="str">
            <v>46</v>
          </cell>
          <cell r="U764" t="str">
            <v>耐・支持壁</v>
          </cell>
          <cell r="V764">
            <v>4.86</v>
          </cell>
        </row>
        <row r="765">
          <cell r="T765" t="str">
            <v>47</v>
          </cell>
          <cell r="U765" t="str">
            <v>鉄骨壁</v>
          </cell>
          <cell r="V765">
            <v>0</v>
          </cell>
        </row>
        <row r="766">
          <cell r="T766" t="str">
            <v>48</v>
          </cell>
          <cell r="U766" t="str">
            <v>窓</v>
          </cell>
          <cell r="V766">
            <v>0</v>
          </cell>
        </row>
        <row r="767">
          <cell r="T767" t="str">
            <v>49</v>
          </cell>
          <cell r="U767" t="str">
            <v>柱型</v>
          </cell>
          <cell r="V767">
            <v>2.7</v>
          </cell>
        </row>
        <row r="768">
          <cell r="T768" t="str">
            <v>50</v>
          </cell>
          <cell r="U768" t="str">
            <v>間仕切</v>
          </cell>
          <cell r="V768">
            <v>2.19</v>
          </cell>
        </row>
        <row r="769">
          <cell r="T769" t="str">
            <v>51</v>
          </cell>
          <cell r="U769">
            <v>0</v>
          </cell>
          <cell r="V769">
            <v>0</v>
          </cell>
        </row>
        <row r="770">
          <cell r="T770" t="str">
            <v>52</v>
          </cell>
          <cell r="U770" t="str">
            <v>腰壁</v>
          </cell>
          <cell r="V770">
            <v>0</v>
          </cell>
        </row>
        <row r="771">
          <cell r="T771" t="str">
            <v>53</v>
          </cell>
          <cell r="U771">
            <v>0</v>
          </cell>
          <cell r="V771">
            <v>0</v>
          </cell>
        </row>
        <row r="772">
          <cell r="T772" t="str">
            <v>54</v>
          </cell>
          <cell r="U772" t="str">
            <v>１階床</v>
          </cell>
          <cell r="V772">
            <v>2.19</v>
          </cell>
        </row>
        <row r="773">
          <cell r="T773" t="str">
            <v>55</v>
          </cell>
          <cell r="U773">
            <v>0</v>
          </cell>
          <cell r="V773">
            <v>0</v>
          </cell>
        </row>
        <row r="774">
          <cell r="T774" t="str">
            <v>01</v>
          </cell>
          <cell r="U774">
            <v>0</v>
          </cell>
          <cell r="V774">
            <v>0</v>
          </cell>
        </row>
        <row r="775">
          <cell r="T775" t="str">
            <v>02</v>
          </cell>
          <cell r="U775">
            <v>0</v>
          </cell>
          <cell r="V775">
            <v>0</v>
          </cell>
        </row>
        <row r="776">
          <cell r="T776" t="str">
            <v>03</v>
          </cell>
          <cell r="U776" t="str">
            <v>勾配屋根1</v>
          </cell>
          <cell r="V776">
            <v>0</v>
          </cell>
        </row>
        <row r="777">
          <cell r="T777" t="str">
            <v>04</v>
          </cell>
          <cell r="U777" t="str">
            <v>勾配屋根2</v>
          </cell>
          <cell r="V777">
            <v>0</v>
          </cell>
        </row>
        <row r="778">
          <cell r="T778" t="str">
            <v>05</v>
          </cell>
          <cell r="U778">
            <v>0</v>
          </cell>
          <cell r="V778">
            <v>0</v>
          </cell>
        </row>
        <row r="779">
          <cell r="T779" t="str">
            <v>06</v>
          </cell>
          <cell r="U779" t="str">
            <v>鉄骨壁(棟)</v>
          </cell>
          <cell r="V779">
            <v>0</v>
          </cell>
        </row>
        <row r="780">
          <cell r="T780" t="str">
            <v>07</v>
          </cell>
          <cell r="U780" t="str">
            <v>窓</v>
          </cell>
          <cell r="V780">
            <v>0</v>
          </cell>
        </row>
        <row r="781">
          <cell r="T781" t="str">
            <v>08</v>
          </cell>
          <cell r="U781" t="str">
            <v>間仕切</v>
          </cell>
          <cell r="V781">
            <v>0</v>
          </cell>
        </row>
        <row r="782">
          <cell r="T782" t="str">
            <v>09</v>
          </cell>
          <cell r="U782">
            <v>0</v>
          </cell>
          <cell r="V782">
            <v>0</v>
          </cell>
        </row>
        <row r="783">
          <cell r="T783" t="str">
            <v>10</v>
          </cell>
          <cell r="U783" t="str">
            <v>鉄骨壁</v>
          </cell>
          <cell r="V783">
            <v>0</v>
          </cell>
        </row>
        <row r="784">
          <cell r="T784" t="str">
            <v>11</v>
          </cell>
          <cell r="U784" t="str">
            <v>ＰＨ</v>
          </cell>
          <cell r="V784">
            <v>0</v>
          </cell>
        </row>
        <row r="785">
          <cell r="T785" t="str">
            <v>12</v>
          </cell>
          <cell r="U785" t="str">
            <v>PC手すり</v>
          </cell>
          <cell r="V785">
            <v>0</v>
          </cell>
        </row>
        <row r="786">
          <cell r="T786" t="str">
            <v>13</v>
          </cell>
          <cell r="U786" t="str">
            <v>S手すり</v>
          </cell>
          <cell r="V786">
            <v>0</v>
          </cell>
        </row>
        <row r="787">
          <cell r="T787" t="str">
            <v>14</v>
          </cell>
          <cell r="U787">
            <v>0</v>
          </cell>
          <cell r="V787">
            <v>0</v>
          </cell>
        </row>
        <row r="788">
          <cell r="T788" t="str">
            <v>15</v>
          </cell>
          <cell r="U788" t="str">
            <v>３階床</v>
          </cell>
          <cell r="V788">
            <v>0</v>
          </cell>
        </row>
        <row r="789">
          <cell r="T789" t="str">
            <v>16</v>
          </cell>
          <cell r="U789" t="str">
            <v>勾配屋根1</v>
          </cell>
          <cell r="V789">
            <v>0</v>
          </cell>
        </row>
        <row r="790">
          <cell r="T790" t="str">
            <v>17</v>
          </cell>
          <cell r="U790" t="str">
            <v>勾配屋根2</v>
          </cell>
          <cell r="V790">
            <v>0</v>
          </cell>
        </row>
        <row r="791">
          <cell r="T791" t="str">
            <v>18</v>
          </cell>
          <cell r="U791" t="str">
            <v>ＰＣ屋根</v>
          </cell>
          <cell r="V791">
            <v>0</v>
          </cell>
        </row>
        <row r="792">
          <cell r="T792" t="str">
            <v>19</v>
          </cell>
          <cell r="U792" t="str">
            <v>バルコニー</v>
          </cell>
          <cell r="V792">
            <v>0</v>
          </cell>
        </row>
        <row r="793">
          <cell r="T793" t="str">
            <v>20</v>
          </cell>
          <cell r="U793" t="str">
            <v>庇</v>
          </cell>
          <cell r="V793">
            <v>0</v>
          </cell>
        </row>
        <row r="794">
          <cell r="T794" t="str">
            <v>21</v>
          </cell>
          <cell r="U794" t="str">
            <v>ＳＲ材</v>
          </cell>
          <cell r="V794">
            <v>0</v>
          </cell>
        </row>
        <row r="795">
          <cell r="T795" t="str">
            <v>22</v>
          </cell>
          <cell r="U795" t="str">
            <v>Ｒ材</v>
          </cell>
          <cell r="V795">
            <v>0</v>
          </cell>
        </row>
        <row r="796">
          <cell r="T796" t="str">
            <v>23</v>
          </cell>
          <cell r="U796" t="str">
            <v>垂壁</v>
          </cell>
          <cell r="V796">
            <v>0</v>
          </cell>
        </row>
        <row r="797">
          <cell r="T797" t="str">
            <v>24</v>
          </cell>
          <cell r="U797">
            <v>0</v>
          </cell>
          <cell r="V797">
            <v>0</v>
          </cell>
        </row>
        <row r="798">
          <cell r="T798" t="str">
            <v>25</v>
          </cell>
          <cell r="U798" t="str">
            <v>耐・支持壁</v>
          </cell>
          <cell r="V798">
            <v>0</v>
          </cell>
        </row>
        <row r="799">
          <cell r="T799" t="str">
            <v>26</v>
          </cell>
          <cell r="U799" t="str">
            <v>鉄骨壁</v>
          </cell>
          <cell r="V799">
            <v>0</v>
          </cell>
        </row>
        <row r="800">
          <cell r="T800" t="str">
            <v>27</v>
          </cell>
          <cell r="U800" t="str">
            <v>窓</v>
          </cell>
          <cell r="V800">
            <v>0</v>
          </cell>
        </row>
        <row r="801">
          <cell r="T801" t="str">
            <v>28</v>
          </cell>
          <cell r="U801" t="str">
            <v>柱型</v>
          </cell>
          <cell r="V801">
            <v>0</v>
          </cell>
        </row>
        <row r="802">
          <cell r="T802" t="str">
            <v>29</v>
          </cell>
          <cell r="U802" t="str">
            <v>間仕切</v>
          </cell>
          <cell r="V802">
            <v>0</v>
          </cell>
        </row>
        <row r="803">
          <cell r="T803" t="str">
            <v>30</v>
          </cell>
          <cell r="U803">
            <v>0</v>
          </cell>
          <cell r="V803">
            <v>0</v>
          </cell>
        </row>
        <row r="804">
          <cell r="T804" t="str">
            <v>31</v>
          </cell>
          <cell r="U804" t="str">
            <v>腰壁</v>
          </cell>
          <cell r="V804">
            <v>0</v>
          </cell>
        </row>
        <row r="805">
          <cell r="T805" t="str">
            <v>32</v>
          </cell>
          <cell r="U805" t="str">
            <v>ＰＨ</v>
          </cell>
          <cell r="V805">
            <v>0</v>
          </cell>
        </row>
        <row r="806">
          <cell r="T806" t="str">
            <v>33</v>
          </cell>
          <cell r="U806" t="str">
            <v>PC手すり</v>
          </cell>
          <cell r="V806">
            <v>0</v>
          </cell>
        </row>
        <row r="807">
          <cell r="T807" t="str">
            <v>34</v>
          </cell>
          <cell r="U807" t="str">
            <v>S手すり</v>
          </cell>
          <cell r="V807">
            <v>0</v>
          </cell>
        </row>
        <row r="808">
          <cell r="T808" t="str">
            <v>35</v>
          </cell>
          <cell r="U808">
            <v>0</v>
          </cell>
          <cell r="V808">
            <v>0</v>
          </cell>
        </row>
        <row r="809">
          <cell r="T809" t="str">
            <v>36</v>
          </cell>
          <cell r="U809" t="str">
            <v>２階床</v>
          </cell>
          <cell r="V809">
            <v>0</v>
          </cell>
        </row>
        <row r="810">
          <cell r="T810" t="str">
            <v>37</v>
          </cell>
          <cell r="U810" t="str">
            <v>勾配屋根1</v>
          </cell>
          <cell r="V810">
            <v>0</v>
          </cell>
        </row>
        <row r="811">
          <cell r="T811" t="str">
            <v>38</v>
          </cell>
          <cell r="U811" t="str">
            <v>勾配屋根2</v>
          </cell>
          <cell r="V811">
            <v>0</v>
          </cell>
        </row>
        <row r="812">
          <cell r="T812" t="str">
            <v>39</v>
          </cell>
          <cell r="U812" t="str">
            <v>ＰＣ屋根</v>
          </cell>
          <cell r="V812">
            <v>0</v>
          </cell>
        </row>
        <row r="813">
          <cell r="T813" t="str">
            <v>40</v>
          </cell>
          <cell r="U813" t="str">
            <v>バルコニー</v>
          </cell>
          <cell r="V813">
            <v>0</v>
          </cell>
        </row>
        <row r="814">
          <cell r="T814" t="str">
            <v>41</v>
          </cell>
          <cell r="U814" t="str">
            <v>庇</v>
          </cell>
          <cell r="V814">
            <v>0</v>
          </cell>
        </row>
        <row r="815">
          <cell r="T815" t="str">
            <v>42</v>
          </cell>
          <cell r="U815" t="str">
            <v>ＳＲ材</v>
          </cell>
          <cell r="V815">
            <v>0</v>
          </cell>
        </row>
        <row r="816">
          <cell r="T816" t="str">
            <v>43</v>
          </cell>
          <cell r="U816" t="str">
            <v>Ｒ材</v>
          </cell>
          <cell r="V816">
            <v>0</v>
          </cell>
        </row>
        <row r="817">
          <cell r="T817" t="str">
            <v>44</v>
          </cell>
          <cell r="U817" t="str">
            <v>垂壁</v>
          </cell>
          <cell r="V817">
            <v>0</v>
          </cell>
        </row>
        <row r="818">
          <cell r="T818" t="str">
            <v>45</v>
          </cell>
          <cell r="U818">
            <v>0</v>
          </cell>
          <cell r="V818">
            <v>0</v>
          </cell>
        </row>
        <row r="819">
          <cell r="T819" t="str">
            <v>46</v>
          </cell>
          <cell r="U819" t="str">
            <v>耐・支持壁</v>
          </cell>
          <cell r="V819">
            <v>0</v>
          </cell>
        </row>
        <row r="820">
          <cell r="T820" t="str">
            <v>47</v>
          </cell>
          <cell r="U820" t="str">
            <v>鉄骨壁</v>
          </cell>
          <cell r="V820">
            <v>0</v>
          </cell>
        </row>
        <row r="821">
          <cell r="T821" t="str">
            <v>48</v>
          </cell>
          <cell r="U821" t="str">
            <v>窓</v>
          </cell>
          <cell r="V821">
            <v>0</v>
          </cell>
        </row>
        <row r="822">
          <cell r="T822" t="str">
            <v>49</v>
          </cell>
          <cell r="U822" t="str">
            <v>柱型</v>
          </cell>
          <cell r="V822">
            <v>0</v>
          </cell>
        </row>
        <row r="823">
          <cell r="T823" t="str">
            <v>50</v>
          </cell>
          <cell r="U823" t="str">
            <v>間仕切</v>
          </cell>
          <cell r="V823">
            <v>0</v>
          </cell>
        </row>
        <row r="824">
          <cell r="T824" t="str">
            <v>51</v>
          </cell>
          <cell r="U824">
            <v>0</v>
          </cell>
          <cell r="V824">
            <v>0</v>
          </cell>
        </row>
        <row r="825">
          <cell r="T825" t="str">
            <v>52</v>
          </cell>
          <cell r="U825" t="str">
            <v>腰壁</v>
          </cell>
          <cell r="V825">
            <v>0</v>
          </cell>
        </row>
        <row r="826">
          <cell r="T826" t="str">
            <v>53</v>
          </cell>
          <cell r="U826">
            <v>0</v>
          </cell>
          <cell r="V826">
            <v>0</v>
          </cell>
        </row>
        <row r="827">
          <cell r="T827" t="str">
            <v>54</v>
          </cell>
          <cell r="U827" t="str">
            <v>１階床</v>
          </cell>
          <cell r="V827">
            <v>0</v>
          </cell>
        </row>
        <row r="828">
          <cell r="T828" t="str">
            <v>55</v>
          </cell>
          <cell r="U828">
            <v>0</v>
          </cell>
          <cell r="V828">
            <v>0</v>
          </cell>
        </row>
        <row r="829">
          <cell r="T829" t="str">
            <v>01</v>
          </cell>
          <cell r="U829">
            <v>0</v>
          </cell>
          <cell r="V829">
            <v>0</v>
          </cell>
        </row>
        <row r="830">
          <cell r="T830" t="str">
            <v>02</v>
          </cell>
          <cell r="U830">
            <v>0</v>
          </cell>
          <cell r="V830">
            <v>0</v>
          </cell>
        </row>
        <row r="831">
          <cell r="T831" t="str">
            <v>03</v>
          </cell>
          <cell r="U831" t="str">
            <v>勾配屋根1</v>
          </cell>
          <cell r="V831">
            <v>0</v>
          </cell>
        </row>
        <row r="832">
          <cell r="T832" t="str">
            <v>04</v>
          </cell>
          <cell r="U832" t="str">
            <v>勾配屋根2</v>
          </cell>
          <cell r="V832">
            <v>0</v>
          </cell>
        </row>
        <row r="833">
          <cell r="T833" t="str">
            <v>05</v>
          </cell>
          <cell r="U833">
            <v>0</v>
          </cell>
          <cell r="V833">
            <v>0</v>
          </cell>
        </row>
        <row r="834">
          <cell r="T834" t="str">
            <v>06</v>
          </cell>
          <cell r="U834" t="str">
            <v>鉄骨壁(棟)</v>
          </cell>
          <cell r="V834">
            <v>0</v>
          </cell>
        </row>
        <row r="835">
          <cell r="T835" t="str">
            <v>07</v>
          </cell>
          <cell r="U835" t="str">
            <v>窓</v>
          </cell>
          <cell r="V835">
            <v>0</v>
          </cell>
        </row>
        <row r="836">
          <cell r="T836" t="str">
            <v>08</v>
          </cell>
          <cell r="U836" t="str">
            <v>間仕切</v>
          </cell>
          <cell r="V836">
            <v>0</v>
          </cell>
        </row>
        <row r="837">
          <cell r="T837" t="str">
            <v>09</v>
          </cell>
          <cell r="U837">
            <v>0</v>
          </cell>
          <cell r="V837">
            <v>0</v>
          </cell>
        </row>
        <row r="838">
          <cell r="T838" t="str">
            <v>10</v>
          </cell>
          <cell r="U838" t="str">
            <v>鉄骨壁</v>
          </cell>
          <cell r="V838">
            <v>0</v>
          </cell>
        </row>
        <row r="839">
          <cell r="T839" t="str">
            <v>11</v>
          </cell>
          <cell r="U839" t="str">
            <v>ＰＨ</v>
          </cell>
          <cell r="V839">
            <v>0</v>
          </cell>
        </row>
        <row r="840">
          <cell r="T840" t="str">
            <v>12</v>
          </cell>
          <cell r="U840" t="str">
            <v>PC手すり</v>
          </cell>
          <cell r="V840">
            <v>0</v>
          </cell>
        </row>
        <row r="841">
          <cell r="T841" t="str">
            <v>13</v>
          </cell>
          <cell r="U841" t="str">
            <v>S手すり</v>
          </cell>
          <cell r="V841">
            <v>0</v>
          </cell>
        </row>
        <row r="842">
          <cell r="T842" t="str">
            <v>14</v>
          </cell>
          <cell r="U842">
            <v>0</v>
          </cell>
          <cell r="V842">
            <v>0</v>
          </cell>
        </row>
        <row r="843">
          <cell r="T843" t="str">
            <v>15</v>
          </cell>
          <cell r="U843" t="str">
            <v>３階床</v>
          </cell>
          <cell r="V843">
            <v>0</v>
          </cell>
        </row>
        <row r="844">
          <cell r="T844" t="str">
            <v>16</v>
          </cell>
          <cell r="U844" t="str">
            <v>勾配屋根1</v>
          </cell>
          <cell r="V844">
            <v>0</v>
          </cell>
        </row>
        <row r="845">
          <cell r="T845" t="str">
            <v>17</v>
          </cell>
          <cell r="U845" t="str">
            <v>勾配屋根2</v>
          </cell>
          <cell r="V845">
            <v>0</v>
          </cell>
        </row>
        <row r="846">
          <cell r="T846" t="str">
            <v>18</v>
          </cell>
          <cell r="U846" t="str">
            <v>ＰＣ屋根</v>
          </cell>
          <cell r="V846">
            <v>0</v>
          </cell>
        </row>
        <row r="847">
          <cell r="T847" t="str">
            <v>19</v>
          </cell>
          <cell r="U847" t="str">
            <v>バルコニー</v>
          </cell>
          <cell r="V847">
            <v>0</v>
          </cell>
        </row>
        <row r="848">
          <cell r="T848" t="str">
            <v>20</v>
          </cell>
          <cell r="U848" t="str">
            <v>庇</v>
          </cell>
          <cell r="V848">
            <v>0</v>
          </cell>
        </row>
        <row r="849">
          <cell r="T849" t="str">
            <v>21</v>
          </cell>
          <cell r="U849" t="str">
            <v>ＳＲ材</v>
          </cell>
          <cell r="V849">
            <v>0</v>
          </cell>
        </row>
        <row r="850">
          <cell r="T850" t="str">
            <v>22</v>
          </cell>
          <cell r="U850" t="str">
            <v>Ｒ材</v>
          </cell>
          <cell r="V850">
            <v>0</v>
          </cell>
        </row>
        <row r="851">
          <cell r="T851" t="str">
            <v>23</v>
          </cell>
          <cell r="U851" t="str">
            <v>垂壁</v>
          </cell>
          <cell r="V851">
            <v>0</v>
          </cell>
        </row>
        <row r="852">
          <cell r="T852" t="str">
            <v>24</v>
          </cell>
          <cell r="U852">
            <v>0</v>
          </cell>
          <cell r="V852">
            <v>0</v>
          </cell>
        </row>
        <row r="853">
          <cell r="T853" t="str">
            <v>25</v>
          </cell>
          <cell r="U853" t="str">
            <v>耐・支持壁</v>
          </cell>
          <cell r="V853">
            <v>0</v>
          </cell>
        </row>
        <row r="854">
          <cell r="T854" t="str">
            <v>26</v>
          </cell>
          <cell r="U854" t="str">
            <v>鉄骨壁</v>
          </cell>
          <cell r="V854">
            <v>0</v>
          </cell>
        </row>
        <row r="855">
          <cell r="T855" t="str">
            <v>27</v>
          </cell>
          <cell r="U855" t="str">
            <v>窓</v>
          </cell>
          <cell r="V855">
            <v>0</v>
          </cell>
        </row>
        <row r="856">
          <cell r="T856" t="str">
            <v>28</v>
          </cell>
          <cell r="U856" t="str">
            <v>柱型</v>
          </cell>
          <cell r="V856">
            <v>0</v>
          </cell>
        </row>
        <row r="857">
          <cell r="T857" t="str">
            <v>29</v>
          </cell>
          <cell r="U857" t="str">
            <v>間仕切</v>
          </cell>
          <cell r="V857">
            <v>0</v>
          </cell>
        </row>
        <row r="858">
          <cell r="T858" t="str">
            <v>30</v>
          </cell>
          <cell r="U858">
            <v>0</v>
          </cell>
          <cell r="V858">
            <v>0</v>
          </cell>
        </row>
        <row r="859">
          <cell r="T859" t="str">
            <v>31</v>
          </cell>
          <cell r="U859" t="str">
            <v>腰壁</v>
          </cell>
          <cell r="V859">
            <v>0</v>
          </cell>
        </row>
        <row r="860">
          <cell r="T860" t="str">
            <v>32</v>
          </cell>
          <cell r="U860" t="str">
            <v>ＰＨ</v>
          </cell>
          <cell r="V860">
            <v>0</v>
          </cell>
        </row>
        <row r="861">
          <cell r="T861" t="str">
            <v>33</v>
          </cell>
          <cell r="U861" t="str">
            <v>PC手すり</v>
          </cell>
          <cell r="V861">
            <v>0</v>
          </cell>
        </row>
        <row r="862">
          <cell r="T862" t="str">
            <v>34</v>
          </cell>
          <cell r="U862" t="str">
            <v>S手すり</v>
          </cell>
          <cell r="V862">
            <v>0</v>
          </cell>
        </row>
        <row r="863">
          <cell r="T863" t="str">
            <v>35</v>
          </cell>
          <cell r="U863">
            <v>0</v>
          </cell>
          <cell r="V863">
            <v>0</v>
          </cell>
        </row>
        <row r="864">
          <cell r="T864" t="str">
            <v>36</v>
          </cell>
          <cell r="U864" t="str">
            <v>２階床</v>
          </cell>
          <cell r="V864">
            <v>0</v>
          </cell>
        </row>
        <row r="865">
          <cell r="T865" t="str">
            <v>37</v>
          </cell>
          <cell r="U865" t="str">
            <v>勾配屋根1</v>
          </cell>
          <cell r="V865">
            <v>0</v>
          </cell>
        </row>
        <row r="866">
          <cell r="T866" t="str">
            <v>38</v>
          </cell>
          <cell r="U866" t="str">
            <v>勾配屋根2</v>
          </cell>
          <cell r="V866">
            <v>0</v>
          </cell>
        </row>
        <row r="867">
          <cell r="T867" t="str">
            <v>39</v>
          </cell>
          <cell r="U867" t="str">
            <v>ＰＣ屋根</v>
          </cell>
          <cell r="V867">
            <v>0</v>
          </cell>
        </row>
        <row r="868">
          <cell r="T868" t="str">
            <v>40</v>
          </cell>
          <cell r="U868" t="str">
            <v>バルコニー</v>
          </cell>
          <cell r="V868">
            <v>0</v>
          </cell>
        </row>
        <row r="869">
          <cell r="T869" t="str">
            <v>41</v>
          </cell>
          <cell r="U869" t="str">
            <v>庇</v>
          </cell>
          <cell r="V869">
            <v>0</v>
          </cell>
        </row>
        <row r="870">
          <cell r="T870" t="str">
            <v>42</v>
          </cell>
          <cell r="U870" t="str">
            <v>ＳＲ材</v>
          </cell>
          <cell r="V870">
            <v>0</v>
          </cell>
        </row>
        <row r="871">
          <cell r="T871" t="str">
            <v>43</v>
          </cell>
          <cell r="U871" t="str">
            <v>Ｒ材</v>
          </cell>
          <cell r="V871">
            <v>0</v>
          </cell>
        </row>
        <row r="872">
          <cell r="T872" t="str">
            <v>44</v>
          </cell>
          <cell r="U872" t="str">
            <v>垂壁</v>
          </cell>
          <cell r="V872">
            <v>0</v>
          </cell>
        </row>
        <row r="873">
          <cell r="T873" t="str">
            <v>45</v>
          </cell>
          <cell r="U873">
            <v>0</v>
          </cell>
          <cell r="V873">
            <v>0</v>
          </cell>
        </row>
        <row r="874">
          <cell r="T874" t="str">
            <v>46</v>
          </cell>
          <cell r="U874" t="str">
            <v>耐・支持壁</v>
          </cell>
          <cell r="V874">
            <v>0</v>
          </cell>
        </row>
        <row r="875">
          <cell r="T875" t="str">
            <v>47</v>
          </cell>
          <cell r="U875" t="str">
            <v>鉄骨壁</v>
          </cell>
          <cell r="V875">
            <v>0</v>
          </cell>
        </row>
        <row r="876">
          <cell r="T876" t="str">
            <v>48</v>
          </cell>
          <cell r="U876" t="str">
            <v>窓</v>
          </cell>
          <cell r="V876">
            <v>0</v>
          </cell>
        </row>
        <row r="877">
          <cell r="T877" t="str">
            <v>49</v>
          </cell>
          <cell r="U877" t="str">
            <v>柱型</v>
          </cell>
          <cell r="V877">
            <v>0</v>
          </cell>
        </row>
        <row r="878">
          <cell r="T878" t="str">
            <v>50</v>
          </cell>
          <cell r="U878" t="str">
            <v>間仕切</v>
          </cell>
          <cell r="V878">
            <v>0</v>
          </cell>
        </row>
        <row r="879">
          <cell r="T879" t="str">
            <v>51</v>
          </cell>
          <cell r="U879">
            <v>0</v>
          </cell>
          <cell r="V879">
            <v>0</v>
          </cell>
        </row>
        <row r="880">
          <cell r="T880" t="str">
            <v>52</v>
          </cell>
          <cell r="U880" t="str">
            <v>腰壁</v>
          </cell>
          <cell r="V880">
            <v>0</v>
          </cell>
        </row>
        <row r="881">
          <cell r="T881" t="str">
            <v>53</v>
          </cell>
          <cell r="U881">
            <v>0</v>
          </cell>
          <cell r="V881">
            <v>0</v>
          </cell>
        </row>
        <row r="882">
          <cell r="T882" t="str">
            <v>54</v>
          </cell>
          <cell r="U882" t="str">
            <v>１階床</v>
          </cell>
          <cell r="V882">
            <v>0</v>
          </cell>
        </row>
        <row r="883">
          <cell r="T883" t="str">
            <v>55</v>
          </cell>
          <cell r="U883">
            <v>0</v>
          </cell>
          <cell r="V883">
            <v>0</v>
          </cell>
        </row>
        <row r="884">
          <cell r="T884" t="str">
            <v>01</v>
          </cell>
          <cell r="U884">
            <v>0</v>
          </cell>
          <cell r="V884">
            <v>0</v>
          </cell>
        </row>
        <row r="885">
          <cell r="T885" t="str">
            <v>02</v>
          </cell>
          <cell r="U885">
            <v>0</v>
          </cell>
          <cell r="V885">
            <v>0</v>
          </cell>
        </row>
        <row r="886">
          <cell r="T886" t="str">
            <v>03</v>
          </cell>
          <cell r="U886" t="str">
            <v>勾配屋根1</v>
          </cell>
          <cell r="V886">
            <v>0</v>
          </cell>
        </row>
        <row r="887">
          <cell r="T887" t="str">
            <v>04</v>
          </cell>
          <cell r="U887" t="str">
            <v>勾配屋根2</v>
          </cell>
          <cell r="V887">
            <v>0</v>
          </cell>
        </row>
        <row r="888">
          <cell r="T888" t="str">
            <v>05</v>
          </cell>
          <cell r="U888">
            <v>0</v>
          </cell>
          <cell r="V888">
            <v>0</v>
          </cell>
        </row>
        <row r="889">
          <cell r="T889" t="str">
            <v>06</v>
          </cell>
          <cell r="U889" t="str">
            <v>鉄骨壁(棟)</v>
          </cell>
          <cell r="V889">
            <v>0</v>
          </cell>
        </row>
        <row r="890">
          <cell r="T890" t="str">
            <v>07</v>
          </cell>
          <cell r="U890" t="str">
            <v>窓</v>
          </cell>
          <cell r="V890">
            <v>0</v>
          </cell>
        </row>
        <row r="891">
          <cell r="T891" t="str">
            <v>08</v>
          </cell>
          <cell r="U891" t="str">
            <v>間仕切</v>
          </cell>
          <cell r="V891">
            <v>0</v>
          </cell>
        </row>
        <row r="892">
          <cell r="T892" t="str">
            <v>09</v>
          </cell>
          <cell r="U892">
            <v>0</v>
          </cell>
          <cell r="V892">
            <v>0</v>
          </cell>
        </row>
        <row r="893">
          <cell r="T893" t="str">
            <v>10</v>
          </cell>
          <cell r="U893" t="str">
            <v>鉄骨壁</v>
          </cell>
          <cell r="V893">
            <v>0</v>
          </cell>
        </row>
        <row r="894">
          <cell r="T894" t="str">
            <v>11</v>
          </cell>
          <cell r="U894" t="str">
            <v>ＰＨ</v>
          </cell>
          <cell r="V894">
            <v>0</v>
          </cell>
        </row>
        <row r="895">
          <cell r="T895" t="str">
            <v>12</v>
          </cell>
          <cell r="U895" t="str">
            <v>PC手すり</v>
          </cell>
          <cell r="V895">
            <v>0</v>
          </cell>
        </row>
        <row r="896">
          <cell r="T896" t="str">
            <v>13</v>
          </cell>
          <cell r="U896" t="str">
            <v>S手すり</v>
          </cell>
          <cell r="V896">
            <v>0</v>
          </cell>
        </row>
        <row r="897">
          <cell r="T897" t="str">
            <v>14</v>
          </cell>
          <cell r="U897">
            <v>0</v>
          </cell>
          <cell r="V897">
            <v>0</v>
          </cell>
        </row>
        <row r="898">
          <cell r="T898" t="str">
            <v>15</v>
          </cell>
          <cell r="U898" t="str">
            <v>３階床</v>
          </cell>
          <cell r="V898">
            <v>0</v>
          </cell>
        </row>
        <row r="899">
          <cell r="T899" t="str">
            <v>16</v>
          </cell>
          <cell r="U899" t="str">
            <v>勾配屋根1</v>
          </cell>
          <cell r="V899">
            <v>0</v>
          </cell>
        </row>
        <row r="900">
          <cell r="T900" t="str">
            <v>17</v>
          </cell>
          <cell r="U900" t="str">
            <v>勾配屋根2</v>
          </cell>
          <cell r="V900">
            <v>0</v>
          </cell>
        </row>
        <row r="901">
          <cell r="T901" t="str">
            <v>18</v>
          </cell>
          <cell r="U901" t="str">
            <v>ＰＣ屋根</v>
          </cell>
          <cell r="V901">
            <v>0</v>
          </cell>
        </row>
        <row r="902">
          <cell r="T902" t="str">
            <v>19</v>
          </cell>
          <cell r="U902" t="str">
            <v>バルコニー</v>
          </cell>
          <cell r="V902">
            <v>0</v>
          </cell>
        </row>
        <row r="903">
          <cell r="T903" t="str">
            <v>20</v>
          </cell>
          <cell r="U903" t="str">
            <v>庇</v>
          </cell>
          <cell r="V903">
            <v>0</v>
          </cell>
        </row>
        <row r="904">
          <cell r="T904" t="str">
            <v>21</v>
          </cell>
          <cell r="U904" t="str">
            <v>ＳＲ材</v>
          </cell>
          <cell r="V904">
            <v>0</v>
          </cell>
        </row>
        <row r="905">
          <cell r="T905" t="str">
            <v>22</v>
          </cell>
          <cell r="U905" t="str">
            <v>Ｒ材</v>
          </cell>
          <cell r="V905">
            <v>0</v>
          </cell>
        </row>
        <row r="906">
          <cell r="T906" t="str">
            <v>23</v>
          </cell>
          <cell r="U906" t="str">
            <v>垂壁</v>
          </cell>
          <cell r="V906">
            <v>0</v>
          </cell>
        </row>
        <row r="907">
          <cell r="T907" t="str">
            <v>24</v>
          </cell>
          <cell r="U907">
            <v>0</v>
          </cell>
          <cell r="V907">
            <v>0</v>
          </cell>
        </row>
        <row r="908">
          <cell r="T908" t="str">
            <v>25</v>
          </cell>
          <cell r="U908" t="str">
            <v>耐・支持壁</v>
          </cell>
          <cell r="V908">
            <v>0</v>
          </cell>
        </row>
        <row r="909">
          <cell r="T909" t="str">
            <v>26</v>
          </cell>
          <cell r="U909" t="str">
            <v>鉄骨壁</v>
          </cell>
          <cell r="V909">
            <v>0</v>
          </cell>
        </row>
        <row r="910">
          <cell r="T910" t="str">
            <v>27</v>
          </cell>
          <cell r="U910" t="str">
            <v>窓</v>
          </cell>
          <cell r="V910">
            <v>0</v>
          </cell>
        </row>
        <row r="911">
          <cell r="T911" t="str">
            <v>28</v>
          </cell>
          <cell r="U911" t="str">
            <v>柱型</v>
          </cell>
          <cell r="V911">
            <v>0</v>
          </cell>
        </row>
        <row r="912">
          <cell r="T912" t="str">
            <v>29</v>
          </cell>
          <cell r="U912" t="str">
            <v>間仕切</v>
          </cell>
          <cell r="V912">
            <v>0</v>
          </cell>
        </row>
        <row r="913">
          <cell r="T913" t="str">
            <v>30</v>
          </cell>
          <cell r="U913">
            <v>0</v>
          </cell>
          <cell r="V913">
            <v>0</v>
          </cell>
        </row>
        <row r="914">
          <cell r="T914" t="str">
            <v>31</v>
          </cell>
          <cell r="U914" t="str">
            <v>腰壁</v>
          </cell>
          <cell r="V914">
            <v>0</v>
          </cell>
        </row>
        <row r="915">
          <cell r="T915" t="str">
            <v>32</v>
          </cell>
          <cell r="U915" t="str">
            <v>ＰＨ</v>
          </cell>
          <cell r="V915">
            <v>0</v>
          </cell>
        </row>
        <row r="916">
          <cell r="T916" t="str">
            <v>33</v>
          </cell>
          <cell r="U916" t="str">
            <v>PC手すり</v>
          </cell>
          <cell r="V916">
            <v>0</v>
          </cell>
        </row>
        <row r="917">
          <cell r="T917" t="str">
            <v>34</v>
          </cell>
          <cell r="U917" t="str">
            <v>S手すり</v>
          </cell>
          <cell r="V917">
            <v>0</v>
          </cell>
        </row>
        <row r="918">
          <cell r="T918" t="str">
            <v>35</v>
          </cell>
          <cell r="U918">
            <v>0</v>
          </cell>
          <cell r="V918">
            <v>0</v>
          </cell>
        </row>
        <row r="919">
          <cell r="T919" t="str">
            <v>36</v>
          </cell>
          <cell r="U919" t="str">
            <v>２階床</v>
          </cell>
          <cell r="V919">
            <v>0</v>
          </cell>
        </row>
        <row r="920">
          <cell r="T920" t="str">
            <v>37</v>
          </cell>
          <cell r="U920" t="str">
            <v>勾配屋根1</v>
          </cell>
          <cell r="V920">
            <v>0</v>
          </cell>
        </row>
        <row r="921">
          <cell r="T921" t="str">
            <v>38</v>
          </cell>
          <cell r="U921" t="str">
            <v>勾配屋根2</v>
          </cell>
          <cell r="V921">
            <v>0</v>
          </cell>
        </row>
        <row r="922">
          <cell r="T922" t="str">
            <v>39</v>
          </cell>
          <cell r="U922" t="str">
            <v>ＰＣ屋根</v>
          </cell>
          <cell r="V922">
            <v>0</v>
          </cell>
        </row>
        <row r="923">
          <cell r="T923" t="str">
            <v>40</v>
          </cell>
          <cell r="U923" t="str">
            <v>バルコニー</v>
          </cell>
          <cell r="V923">
            <v>0</v>
          </cell>
        </row>
        <row r="924">
          <cell r="T924" t="str">
            <v>41</v>
          </cell>
          <cell r="U924" t="str">
            <v>庇</v>
          </cell>
          <cell r="V924">
            <v>0</v>
          </cell>
        </row>
        <row r="925">
          <cell r="T925" t="str">
            <v>42</v>
          </cell>
          <cell r="U925" t="str">
            <v>ＳＲ材</v>
          </cell>
          <cell r="V925">
            <v>0</v>
          </cell>
        </row>
        <row r="926">
          <cell r="T926" t="str">
            <v>43</v>
          </cell>
          <cell r="U926" t="str">
            <v>Ｒ材</v>
          </cell>
          <cell r="V926">
            <v>0</v>
          </cell>
        </row>
        <row r="927">
          <cell r="T927" t="str">
            <v>44</v>
          </cell>
          <cell r="U927" t="str">
            <v>垂壁</v>
          </cell>
          <cell r="V927">
            <v>0</v>
          </cell>
        </row>
        <row r="928">
          <cell r="T928" t="str">
            <v>45</v>
          </cell>
          <cell r="U928">
            <v>0</v>
          </cell>
          <cell r="V928">
            <v>0</v>
          </cell>
        </row>
        <row r="929">
          <cell r="T929" t="str">
            <v>46</v>
          </cell>
          <cell r="U929" t="str">
            <v>耐・支持壁</v>
          </cell>
          <cell r="V929">
            <v>0</v>
          </cell>
        </row>
        <row r="930">
          <cell r="T930" t="str">
            <v>47</v>
          </cell>
          <cell r="U930" t="str">
            <v>鉄骨壁</v>
          </cell>
          <cell r="V930">
            <v>0</v>
          </cell>
        </row>
        <row r="931">
          <cell r="T931" t="str">
            <v>48</v>
          </cell>
          <cell r="U931" t="str">
            <v>窓</v>
          </cell>
          <cell r="V931">
            <v>0</v>
          </cell>
        </row>
        <row r="932">
          <cell r="T932" t="str">
            <v>49</v>
          </cell>
          <cell r="U932" t="str">
            <v>柱型</v>
          </cell>
          <cell r="V932">
            <v>0</v>
          </cell>
        </row>
        <row r="933">
          <cell r="T933" t="str">
            <v>50</v>
          </cell>
          <cell r="U933" t="str">
            <v>間仕切</v>
          </cell>
          <cell r="V933">
            <v>0</v>
          </cell>
        </row>
        <row r="934">
          <cell r="T934" t="str">
            <v>51</v>
          </cell>
          <cell r="U934">
            <v>0</v>
          </cell>
          <cell r="V934">
            <v>0</v>
          </cell>
        </row>
        <row r="935">
          <cell r="T935" t="str">
            <v>52</v>
          </cell>
          <cell r="U935" t="str">
            <v>腰壁</v>
          </cell>
          <cell r="V935">
            <v>0</v>
          </cell>
        </row>
        <row r="936">
          <cell r="T936" t="str">
            <v>53</v>
          </cell>
          <cell r="U936">
            <v>0</v>
          </cell>
          <cell r="V936">
            <v>0</v>
          </cell>
        </row>
        <row r="937">
          <cell r="T937" t="str">
            <v>54</v>
          </cell>
          <cell r="U937" t="str">
            <v>１階床</v>
          </cell>
          <cell r="V937">
            <v>0</v>
          </cell>
        </row>
        <row r="938">
          <cell r="T938" t="str">
            <v>55</v>
          </cell>
          <cell r="U938">
            <v>0</v>
          </cell>
          <cell r="V938">
            <v>0</v>
          </cell>
        </row>
        <row r="939">
          <cell r="T939" t="str">
            <v>01</v>
          </cell>
          <cell r="U939">
            <v>0</v>
          </cell>
          <cell r="V939">
            <v>0</v>
          </cell>
        </row>
        <row r="940">
          <cell r="T940" t="str">
            <v>02</v>
          </cell>
          <cell r="U940">
            <v>0</v>
          </cell>
          <cell r="V940">
            <v>0</v>
          </cell>
        </row>
        <row r="941">
          <cell r="T941" t="str">
            <v>03</v>
          </cell>
          <cell r="U941" t="str">
            <v>勾配屋根1</v>
          </cell>
          <cell r="V941">
            <v>0</v>
          </cell>
        </row>
        <row r="942">
          <cell r="T942" t="str">
            <v>04</v>
          </cell>
          <cell r="U942" t="str">
            <v>勾配屋根2</v>
          </cell>
          <cell r="V942">
            <v>0</v>
          </cell>
        </row>
        <row r="943">
          <cell r="T943" t="str">
            <v>05</v>
          </cell>
          <cell r="U943">
            <v>0</v>
          </cell>
          <cell r="V943">
            <v>0</v>
          </cell>
        </row>
        <row r="944">
          <cell r="T944" t="str">
            <v>06</v>
          </cell>
          <cell r="U944" t="str">
            <v>鉄骨壁(棟)</v>
          </cell>
          <cell r="V944">
            <v>0</v>
          </cell>
        </row>
        <row r="945">
          <cell r="T945" t="str">
            <v>07</v>
          </cell>
          <cell r="U945" t="str">
            <v>窓</v>
          </cell>
          <cell r="V945">
            <v>0</v>
          </cell>
        </row>
        <row r="946">
          <cell r="T946" t="str">
            <v>08</v>
          </cell>
          <cell r="U946" t="str">
            <v>間仕切</v>
          </cell>
          <cell r="V946">
            <v>0</v>
          </cell>
        </row>
        <row r="947">
          <cell r="T947" t="str">
            <v>09</v>
          </cell>
          <cell r="U947">
            <v>0</v>
          </cell>
          <cell r="V947">
            <v>0</v>
          </cell>
        </row>
        <row r="948">
          <cell r="T948" t="str">
            <v>10</v>
          </cell>
          <cell r="U948" t="str">
            <v>鉄骨壁</v>
          </cell>
          <cell r="V948">
            <v>0</v>
          </cell>
        </row>
        <row r="949">
          <cell r="T949" t="str">
            <v>11</v>
          </cell>
          <cell r="U949" t="str">
            <v>ＰＨ</v>
          </cell>
          <cell r="V949">
            <v>0</v>
          </cell>
        </row>
        <row r="950">
          <cell r="T950" t="str">
            <v>12</v>
          </cell>
          <cell r="U950" t="str">
            <v>PC手すり</v>
          </cell>
          <cell r="V950">
            <v>0</v>
          </cell>
        </row>
        <row r="951">
          <cell r="T951" t="str">
            <v>13</v>
          </cell>
          <cell r="U951" t="str">
            <v>S手すり</v>
          </cell>
          <cell r="V951">
            <v>0</v>
          </cell>
        </row>
        <row r="952">
          <cell r="T952" t="str">
            <v>14</v>
          </cell>
          <cell r="U952">
            <v>0</v>
          </cell>
          <cell r="V952">
            <v>0</v>
          </cell>
        </row>
        <row r="953">
          <cell r="T953" t="str">
            <v>15</v>
          </cell>
          <cell r="U953" t="str">
            <v>３階床</v>
          </cell>
          <cell r="V953">
            <v>0</v>
          </cell>
        </row>
        <row r="954">
          <cell r="T954" t="str">
            <v>16</v>
          </cell>
          <cell r="U954" t="str">
            <v>勾配屋根1</v>
          </cell>
          <cell r="V954">
            <v>0</v>
          </cell>
        </row>
        <row r="955">
          <cell r="T955" t="str">
            <v>17</v>
          </cell>
          <cell r="U955" t="str">
            <v>勾配屋根2</v>
          </cell>
          <cell r="V955">
            <v>0</v>
          </cell>
        </row>
        <row r="956">
          <cell r="T956" t="str">
            <v>18</v>
          </cell>
          <cell r="U956" t="str">
            <v>ＰＣ屋根</v>
          </cell>
          <cell r="V956">
            <v>0</v>
          </cell>
        </row>
        <row r="957">
          <cell r="T957" t="str">
            <v>19</v>
          </cell>
          <cell r="U957" t="str">
            <v>バルコニー</v>
          </cell>
          <cell r="V957">
            <v>0</v>
          </cell>
        </row>
        <row r="958">
          <cell r="T958" t="str">
            <v>20</v>
          </cell>
          <cell r="U958" t="str">
            <v>庇</v>
          </cell>
          <cell r="V958">
            <v>0</v>
          </cell>
        </row>
        <row r="959">
          <cell r="T959" t="str">
            <v>21</v>
          </cell>
          <cell r="U959" t="str">
            <v>ＳＲ材</v>
          </cell>
          <cell r="V959">
            <v>0</v>
          </cell>
        </row>
        <row r="960">
          <cell r="T960" t="str">
            <v>22</v>
          </cell>
          <cell r="U960" t="str">
            <v>Ｒ材</v>
          </cell>
          <cell r="V960">
            <v>0</v>
          </cell>
        </row>
        <row r="961">
          <cell r="T961" t="str">
            <v>23</v>
          </cell>
          <cell r="U961" t="str">
            <v>垂壁</v>
          </cell>
          <cell r="V961">
            <v>0</v>
          </cell>
        </row>
        <row r="962">
          <cell r="T962" t="str">
            <v>24</v>
          </cell>
          <cell r="U962">
            <v>0</v>
          </cell>
          <cell r="V962">
            <v>0</v>
          </cell>
        </row>
        <row r="963">
          <cell r="T963" t="str">
            <v>25</v>
          </cell>
          <cell r="U963" t="str">
            <v>耐・支持壁</v>
          </cell>
          <cell r="V963">
            <v>0</v>
          </cell>
        </row>
        <row r="964">
          <cell r="T964" t="str">
            <v>26</v>
          </cell>
          <cell r="U964" t="str">
            <v>鉄骨壁</v>
          </cell>
          <cell r="V964">
            <v>0</v>
          </cell>
        </row>
        <row r="965">
          <cell r="T965" t="str">
            <v>27</v>
          </cell>
          <cell r="U965" t="str">
            <v>窓</v>
          </cell>
          <cell r="V965">
            <v>0</v>
          </cell>
        </row>
        <row r="966">
          <cell r="T966" t="str">
            <v>28</v>
          </cell>
          <cell r="U966" t="str">
            <v>柱型</v>
          </cell>
          <cell r="V966">
            <v>0</v>
          </cell>
        </row>
        <row r="967">
          <cell r="T967" t="str">
            <v>29</v>
          </cell>
          <cell r="U967" t="str">
            <v>間仕切</v>
          </cell>
          <cell r="V967">
            <v>0</v>
          </cell>
        </row>
        <row r="968">
          <cell r="T968" t="str">
            <v>30</v>
          </cell>
          <cell r="U968">
            <v>0</v>
          </cell>
          <cell r="V968">
            <v>0</v>
          </cell>
        </row>
        <row r="969">
          <cell r="T969" t="str">
            <v>31</v>
          </cell>
          <cell r="U969" t="str">
            <v>腰壁</v>
          </cell>
          <cell r="V969">
            <v>0</v>
          </cell>
        </row>
        <row r="970">
          <cell r="T970" t="str">
            <v>32</v>
          </cell>
          <cell r="U970" t="str">
            <v>ＰＨ</v>
          </cell>
          <cell r="V970">
            <v>0</v>
          </cell>
        </row>
        <row r="971">
          <cell r="T971" t="str">
            <v>33</v>
          </cell>
          <cell r="U971" t="str">
            <v>PC手すり</v>
          </cell>
          <cell r="V971">
            <v>0</v>
          </cell>
        </row>
        <row r="972">
          <cell r="T972" t="str">
            <v>34</v>
          </cell>
          <cell r="U972" t="str">
            <v>S手すり</v>
          </cell>
          <cell r="V972">
            <v>0</v>
          </cell>
        </row>
        <row r="973">
          <cell r="T973" t="str">
            <v>35</v>
          </cell>
          <cell r="U973">
            <v>0</v>
          </cell>
          <cell r="V973">
            <v>0</v>
          </cell>
        </row>
        <row r="974">
          <cell r="T974" t="str">
            <v>36</v>
          </cell>
          <cell r="U974" t="str">
            <v>２階床</v>
          </cell>
          <cell r="V974">
            <v>0</v>
          </cell>
        </row>
        <row r="975">
          <cell r="T975" t="str">
            <v>37</v>
          </cell>
          <cell r="U975" t="str">
            <v>勾配屋根1</v>
          </cell>
          <cell r="V975">
            <v>0</v>
          </cell>
        </row>
        <row r="976">
          <cell r="T976" t="str">
            <v>38</v>
          </cell>
          <cell r="U976" t="str">
            <v>勾配屋根2</v>
          </cell>
          <cell r="V976">
            <v>0</v>
          </cell>
        </row>
        <row r="977">
          <cell r="T977" t="str">
            <v>39</v>
          </cell>
          <cell r="U977" t="str">
            <v>ＰＣ屋根</v>
          </cell>
          <cell r="V977">
            <v>0</v>
          </cell>
        </row>
        <row r="978">
          <cell r="T978" t="str">
            <v>40</v>
          </cell>
          <cell r="U978" t="str">
            <v>バルコニー</v>
          </cell>
          <cell r="V978">
            <v>0</v>
          </cell>
        </row>
        <row r="979">
          <cell r="T979" t="str">
            <v>41</v>
          </cell>
          <cell r="U979" t="str">
            <v>庇</v>
          </cell>
          <cell r="V979">
            <v>0</v>
          </cell>
        </row>
        <row r="980">
          <cell r="T980" t="str">
            <v>42</v>
          </cell>
          <cell r="U980" t="str">
            <v>ＳＲ材</v>
          </cell>
          <cell r="V980">
            <v>0</v>
          </cell>
        </row>
        <row r="981">
          <cell r="T981" t="str">
            <v>43</v>
          </cell>
          <cell r="U981" t="str">
            <v>Ｒ材</v>
          </cell>
          <cell r="V981">
            <v>0</v>
          </cell>
        </row>
        <row r="982">
          <cell r="T982" t="str">
            <v>44</v>
          </cell>
          <cell r="U982" t="str">
            <v>垂壁</v>
          </cell>
          <cell r="V982">
            <v>0</v>
          </cell>
        </row>
        <row r="983">
          <cell r="T983" t="str">
            <v>45</v>
          </cell>
          <cell r="U983">
            <v>0</v>
          </cell>
          <cell r="V983">
            <v>0</v>
          </cell>
        </row>
        <row r="984">
          <cell r="T984" t="str">
            <v>46</v>
          </cell>
          <cell r="U984" t="str">
            <v>耐・支持壁</v>
          </cell>
          <cell r="V984">
            <v>0</v>
          </cell>
        </row>
        <row r="985">
          <cell r="T985" t="str">
            <v>47</v>
          </cell>
          <cell r="U985" t="str">
            <v>鉄骨壁</v>
          </cell>
          <cell r="V985">
            <v>0</v>
          </cell>
        </row>
        <row r="986">
          <cell r="T986" t="str">
            <v>48</v>
          </cell>
          <cell r="U986" t="str">
            <v>窓</v>
          </cell>
          <cell r="V986">
            <v>0</v>
          </cell>
        </row>
        <row r="987">
          <cell r="T987" t="str">
            <v>49</v>
          </cell>
          <cell r="U987" t="str">
            <v>柱型</v>
          </cell>
          <cell r="V987">
            <v>0</v>
          </cell>
        </row>
        <row r="988">
          <cell r="T988" t="str">
            <v>50</v>
          </cell>
          <cell r="U988" t="str">
            <v>間仕切</v>
          </cell>
          <cell r="V988">
            <v>0</v>
          </cell>
        </row>
        <row r="989">
          <cell r="T989" t="str">
            <v>51</v>
          </cell>
          <cell r="U989">
            <v>0</v>
          </cell>
          <cell r="V989">
            <v>0</v>
          </cell>
        </row>
        <row r="990">
          <cell r="T990" t="str">
            <v>52</v>
          </cell>
          <cell r="U990" t="str">
            <v>腰壁</v>
          </cell>
          <cell r="V990">
            <v>0</v>
          </cell>
        </row>
        <row r="991">
          <cell r="T991" t="str">
            <v>53</v>
          </cell>
          <cell r="U991">
            <v>0</v>
          </cell>
          <cell r="V991">
            <v>0</v>
          </cell>
        </row>
        <row r="992">
          <cell r="T992" t="str">
            <v>54</v>
          </cell>
          <cell r="U992" t="str">
            <v>１階床</v>
          </cell>
          <cell r="V992">
            <v>0</v>
          </cell>
        </row>
        <row r="993">
          <cell r="T993" t="str">
            <v>55</v>
          </cell>
          <cell r="U993">
            <v>0</v>
          </cell>
          <cell r="V993">
            <v>0</v>
          </cell>
        </row>
        <row r="994">
          <cell r="T994" t="str">
            <v>01</v>
          </cell>
          <cell r="U994">
            <v>0</v>
          </cell>
          <cell r="V994">
            <v>0</v>
          </cell>
        </row>
        <row r="995">
          <cell r="T995" t="str">
            <v>02</v>
          </cell>
          <cell r="U995">
            <v>0</v>
          </cell>
          <cell r="V995">
            <v>0</v>
          </cell>
        </row>
        <row r="996">
          <cell r="T996" t="str">
            <v>03</v>
          </cell>
          <cell r="U996" t="str">
            <v>勾配屋根1</v>
          </cell>
          <cell r="V996">
            <v>0</v>
          </cell>
        </row>
        <row r="997">
          <cell r="T997" t="str">
            <v>04</v>
          </cell>
          <cell r="U997" t="str">
            <v>勾配屋根2</v>
          </cell>
          <cell r="V997">
            <v>0</v>
          </cell>
        </row>
        <row r="998">
          <cell r="T998" t="str">
            <v>05</v>
          </cell>
          <cell r="U998">
            <v>0</v>
          </cell>
          <cell r="V998">
            <v>0</v>
          </cell>
        </row>
        <row r="999">
          <cell r="T999" t="str">
            <v>06</v>
          </cell>
          <cell r="U999" t="str">
            <v>鉄骨壁(棟)</v>
          </cell>
          <cell r="V999">
            <v>0</v>
          </cell>
        </row>
        <row r="1000">
          <cell r="T1000" t="str">
            <v>07</v>
          </cell>
          <cell r="U1000" t="str">
            <v>窓</v>
          </cell>
          <cell r="V1000">
            <v>0</v>
          </cell>
        </row>
        <row r="1001">
          <cell r="T1001" t="str">
            <v>08</v>
          </cell>
          <cell r="U1001" t="str">
            <v>間仕切</v>
          </cell>
          <cell r="V1001">
            <v>0</v>
          </cell>
        </row>
        <row r="1002">
          <cell r="T1002" t="str">
            <v>09</v>
          </cell>
          <cell r="U1002">
            <v>0</v>
          </cell>
          <cell r="V1002">
            <v>0</v>
          </cell>
        </row>
        <row r="1003">
          <cell r="T1003" t="str">
            <v>10</v>
          </cell>
          <cell r="U1003" t="str">
            <v>鉄骨壁</v>
          </cell>
          <cell r="V1003">
            <v>0</v>
          </cell>
        </row>
        <row r="1004">
          <cell r="T1004" t="str">
            <v>11</v>
          </cell>
          <cell r="U1004" t="str">
            <v>ＰＨ</v>
          </cell>
          <cell r="V1004">
            <v>0</v>
          </cell>
        </row>
        <row r="1005">
          <cell r="T1005" t="str">
            <v>12</v>
          </cell>
          <cell r="U1005" t="str">
            <v>PC手すり</v>
          </cell>
          <cell r="V1005">
            <v>0</v>
          </cell>
        </row>
        <row r="1006">
          <cell r="T1006" t="str">
            <v>13</v>
          </cell>
          <cell r="U1006" t="str">
            <v>S手すり</v>
          </cell>
          <cell r="V1006">
            <v>0</v>
          </cell>
        </row>
        <row r="1007">
          <cell r="T1007" t="str">
            <v>14</v>
          </cell>
          <cell r="U1007">
            <v>0</v>
          </cell>
          <cell r="V1007">
            <v>0</v>
          </cell>
        </row>
        <row r="1008">
          <cell r="T1008" t="str">
            <v>15</v>
          </cell>
          <cell r="U1008" t="str">
            <v>３階床</v>
          </cell>
          <cell r="V1008">
            <v>0</v>
          </cell>
        </row>
        <row r="1009">
          <cell r="T1009" t="str">
            <v>16</v>
          </cell>
          <cell r="U1009" t="str">
            <v>勾配屋根1</v>
          </cell>
          <cell r="V1009">
            <v>0</v>
          </cell>
        </row>
        <row r="1010">
          <cell r="T1010" t="str">
            <v>17</v>
          </cell>
          <cell r="U1010" t="str">
            <v>勾配屋根2</v>
          </cell>
          <cell r="V1010">
            <v>0</v>
          </cell>
        </row>
        <row r="1011">
          <cell r="T1011" t="str">
            <v>18</v>
          </cell>
          <cell r="U1011" t="str">
            <v>ＰＣ屋根</v>
          </cell>
          <cell r="V1011">
            <v>0</v>
          </cell>
        </row>
        <row r="1012">
          <cell r="T1012" t="str">
            <v>19</v>
          </cell>
          <cell r="U1012" t="str">
            <v>バルコニー</v>
          </cell>
          <cell r="V1012">
            <v>0</v>
          </cell>
        </row>
        <row r="1013">
          <cell r="T1013" t="str">
            <v>20</v>
          </cell>
          <cell r="U1013" t="str">
            <v>庇</v>
          </cell>
          <cell r="V1013">
            <v>0</v>
          </cell>
        </row>
        <row r="1014">
          <cell r="T1014" t="str">
            <v>21</v>
          </cell>
          <cell r="U1014" t="str">
            <v>ＳＲ材</v>
          </cell>
          <cell r="V1014">
            <v>0</v>
          </cell>
        </row>
        <row r="1015">
          <cell r="T1015" t="str">
            <v>22</v>
          </cell>
          <cell r="U1015" t="str">
            <v>Ｒ材</v>
          </cell>
          <cell r="V1015">
            <v>0</v>
          </cell>
        </row>
        <row r="1016">
          <cell r="T1016" t="str">
            <v>23</v>
          </cell>
          <cell r="U1016" t="str">
            <v>垂壁</v>
          </cell>
          <cell r="V1016">
            <v>0</v>
          </cell>
        </row>
        <row r="1017">
          <cell r="T1017" t="str">
            <v>24</v>
          </cell>
          <cell r="U1017">
            <v>0</v>
          </cell>
          <cell r="V1017">
            <v>0</v>
          </cell>
        </row>
        <row r="1018">
          <cell r="T1018" t="str">
            <v>25</v>
          </cell>
          <cell r="U1018" t="str">
            <v>耐・支持壁</v>
          </cell>
          <cell r="V1018">
            <v>0</v>
          </cell>
        </row>
        <row r="1019">
          <cell r="T1019" t="str">
            <v>26</v>
          </cell>
          <cell r="U1019" t="str">
            <v>鉄骨壁</v>
          </cell>
          <cell r="V1019">
            <v>0</v>
          </cell>
        </row>
        <row r="1020">
          <cell r="T1020" t="str">
            <v>27</v>
          </cell>
          <cell r="U1020" t="str">
            <v>窓</v>
          </cell>
          <cell r="V1020">
            <v>0</v>
          </cell>
        </row>
        <row r="1021">
          <cell r="T1021" t="str">
            <v>28</v>
          </cell>
          <cell r="U1021" t="str">
            <v>柱型</v>
          </cell>
          <cell r="V1021">
            <v>0</v>
          </cell>
        </row>
        <row r="1022">
          <cell r="T1022" t="str">
            <v>29</v>
          </cell>
          <cell r="U1022" t="str">
            <v>間仕切</v>
          </cell>
          <cell r="V1022">
            <v>0</v>
          </cell>
        </row>
        <row r="1023">
          <cell r="T1023" t="str">
            <v>30</v>
          </cell>
          <cell r="U1023">
            <v>0</v>
          </cell>
          <cell r="V1023">
            <v>0</v>
          </cell>
        </row>
        <row r="1024">
          <cell r="T1024" t="str">
            <v>31</v>
          </cell>
          <cell r="U1024" t="str">
            <v>腰壁</v>
          </cell>
          <cell r="V1024">
            <v>0</v>
          </cell>
        </row>
        <row r="1025">
          <cell r="T1025" t="str">
            <v>32</v>
          </cell>
          <cell r="U1025" t="str">
            <v>ＰＨ</v>
          </cell>
          <cell r="V1025">
            <v>0</v>
          </cell>
        </row>
        <row r="1026">
          <cell r="T1026" t="str">
            <v>33</v>
          </cell>
          <cell r="U1026" t="str">
            <v>PC手すり</v>
          </cell>
          <cell r="V1026">
            <v>0</v>
          </cell>
        </row>
        <row r="1027">
          <cell r="T1027" t="str">
            <v>34</v>
          </cell>
          <cell r="U1027" t="str">
            <v>S手すり</v>
          </cell>
          <cell r="V1027">
            <v>0</v>
          </cell>
        </row>
        <row r="1028">
          <cell r="T1028" t="str">
            <v>35</v>
          </cell>
          <cell r="U1028">
            <v>0</v>
          </cell>
          <cell r="V1028">
            <v>0</v>
          </cell>
        </row>
        <row r="1029">
          <cell r="T1029" t="str">
            <v>36</v>
          </cell>
          <cell r="U1029" t="str">
            <v>２階床</v>
          </cell>
          <cell r="V1029">
            <v>0</v>
          </cell>
        </row>
        <row r="1030">
          <cell r="T1030" t="str">
            <v>37</v>
          </cell>
          <cell r="U1030" t="str">
            <v>勾配屋根1</v>
          </cell>
          <cell r="V1030">
            <v>0</v>
          </cell>
        </row>
        <row r="1031">
          <cell r="T1031" t="str">
            <v>38</v>
          </cell>
          <cell r="U1031" t="str">
            <v>勾配屋根2</v>
          </cell>
          <cell r="V1031">
            <v>0</v>
          </cell>
        </row>
        <row r="1032">
          <cell r="T1032" t="str">
            <v>39</v>
          </cell>
          <cell r="U1032" t="str">
            <v>ＰＣ屋根</v>
          </cell>
          <cell r="V1032">
            <v>0</v>
          </cell>
        </row>
        <row r="1033">
          <cell r="T1033" t="str">
            <v>40</v>
          </cell>
          <cell r="U1033" t="str">
            <v>バルコニー</v>
          </cell>
          <cell r="V1033">
            <v>0</v>
          </cell>
        </row>
        <row r="1034">
          <cell r="T1034" t="str">
            <v>41</v>
          </cell>
          <cell r="U1034" t="str">
            <v>庇</v>
          </cell>
          <cell r="V1034">
            <v>0</v>
          </cell>
        </row>
        <row r="1035">
          <cell r="T1035" t="str">
            <v>42</v>
          </cell>
          <cell r="U1035" t="str">
            <v>ＳＲ材</v>
          </cell>
          <cell r="V1035">
            <v>0</v>
          </cell>
        </row>
        <row r="1036">
          <cell r="T1036" t="str">
            <v>43</v>
          </cell>
          <cell r="U1036" t="str">
            <v>Ｒ材</v>
          </cell>
          <cell r="V1036">
            <v>0</v>
          </cell>
        </row>
        <row r="1037">
          <cell r="T1037" t="str">
            <v>44</v>
          </cell>
          <cell r="U1037" t="str">
            <v>垂壁</v>
          </cell>
          <cell r="V1037">
            <v>0</v>
          </cell>
        </row>
        <row r="1038">
          <cell r="T1038" t="str">
            <v>45</v>
          </cell>
          <cell r="U1038">
            <v>0</v>
          </cell>
          <cell r="V1038">
            <v>0</v>
          </cell>
        </row>
        <row r="1039">
          <cell r="T1039" t="str">
            <v>46</v>
          </cell>
          <cell r="U1039" t="str">
            <v>耐・支持壁</v>
          </cell>
          <cell r="V1039">
            <v>0</v>
          </cell>
        </row>
        <row r="1040">
          <cell r="T1040" t="str">
            <v>47</v>
          </cell>
          <cell r="U1040" t="str">
            <v>鉄骨壁</v>
          </cell>
          <cell r="V1040">
            <v>0</v>
          </cell>
        </row>
        <row r="1041">
          <cell r="T1041" t="str">
            <v>48</v>
          </cell>
          <cell r="U1041" t="str">
            <v>窓</v>
          </cell>
          <cell r="V1041">
            <v>0</v>
          </cell>
        </row>
        <row r="1042">
          <cell r="T1042" t="str">
            <v>49</v>
          </cell>
          <cell r="U1042" t="str">
            <v>柱型</v>
          </cell>
          <cell r="V1042">
            <v>0</v>
          </cell>
        </row>
        <row r="1043">
          <cell r="T1043" t="str">
            <v>50</v>
          </cell>
          <cell r="U1043" t="str">
            <v>間仕切</v>
          </cell>
          <cell r="V1043">
            <v>0</v>
          </cell>
        </row>
        <row r="1044">
          <cell r="T1044" t="str">
            <v>51</v>
          </cell>
          <cell r="U1044">
            <v>0</v>
          </cell>
          <cell r="V1044">
            <v>0</v>
          </cell>
        </row>
        <row r="1045">
          <cell r="T1045" t="str">
            <v>52</v>
          </cell>
          <cell r="U1045" t="str">
            <v>腰壁</v>
          </cell>
          <cell r="V1045">
            <v>0</v>
          </cell>
        </row>
        <row r="1046">
          <cell r="T1046" t="str">
            <v>53</v>
          </cell>
          <cell r="U1046">
            <v>0</v>
          </cell>
          <cell r="V1046">
            <v>0</v>
          </cell>
        </row>
        <row r="1047">
          <cell r="T1047" t="str">
            <v>54</v>
          </cell>
          <cell r="U1047" t="str">
            <v>１階床</v>
          </cell>
          <cell r="V1047">
            <v>0</v>
          </cell>
        </row>
        <row r="1048">
          <cell r="T1048" t="str">
            <v>55</v>
          </cell>
          <cell r="U1048">
            <v>0</v>
          </cell>
          <cell r="V1048">
            <v>0</v>
          </cell>
        </row>
        <row r="1049">
          <cell r="T1049" t="str">
            <v>01</v>
          </cell>
          <cell r="U1049">
            <v>0</v>
          </cell>
          <cell r="V1049">
            <v>0</v>
          </cell>
        </row>
        <row r="1050">
          <cell r="T1050" t="str">
            <v>02</v>
          </cell>
          <cell r="U1050">
            <v>0</v>
          </cell>
          <cell r="V1050">
            <v>0</v>
          </cell>
        </row>
        <row r="1051">
          <cell r="T1051" t="str">
            <v>03</v>
          </cell>
          <cell r="U1051" t="str">
            <v>勾配屋根1</v>
          </cell>
          <cell r="V1051">
            <v>0</v>
          </cell>
        </row>
        <row r="1052">
          <cell r="T1052" t="str">
            <v>04</v>
          </cell>
          <cell r="U1052" t="str">
            <v>勾配屋根2</v>
          </cell>
          <cell r="V1052">
            <v>0</v>
          </cell>
        </row>
        <row r="1053">
          <cell r="T1053" t="str">
            <v>05</v>
          </cell>
          <cell r="U1053">
            <v>0</v>
          </cell>
          <cell r="V1053">
            <v>0</v>
          </cell>
        </row>
        <row r="1054">
          <cell r="T1054" t="str">
            <v>06</v>
          </cell>
          <cell r="U1054" t="str">
            <v>鉄骨壁(棟)</v>
          </cell>
          <cell r="V1054">
            <v>0</v>
          </cell>
        </row>
        <row r="1055">
          <cell r="T1055" t="str">
            <v>07</v>
          </cell>
          <cell r="U1055" t="str">
            <v>窓</v>
          </cell>
          <cell r="V1055">
            <v>0</v>
          </cell>
        </row>
        <row r="1056">
          <cell r="T1056" t="str">
            <v>08</v>
          </cell>
          <cell r="U1056" t="str">
            <v>間仕切</v>
          </cell>
          <cell r="V1056">
            <v>0</v>
          </cell>
        </row>
        <row r="1057">
          <cell r="T1057" t="str">
            <v>09</v>
          </cell>
          <cell r="U1057">
            <v>0</v>
          </cell>
          <cell r="V1057">
            <v>0</v>
          </cell>
        </row>
        <row r="1058">
          <cell r="T1058" t="str">
            <v>10</v>
          </cell>
          <cell r="U1058" t="str">
            <v>鉄骨壁</v>
          </cell>
          <cell r="V1058">
            <v>0</v>
          </cell>
        </row>
        <row r="1059">
          <cell r="T1059" t="str">
            <v>11</v>
          </cell>
          <cell r="U1059" t="str">
            <v>ＰＨ</v>
          </cell>
          <cell r="V1059">
            <v>0</v>
          </cell>
        </row>
        <row r="1060">
          <cell r="T1060" t="str">
            <v>12</v>
          </cell>
          <cell r="U1060" t="str">
            <v>PC手すり</v>
          </cell>
          <cell r="V1060">
            <v>0</v>
          </cell>
        </row>
        <row r="1061">
          <cell r="T1061" t="str">
            <v>13</v>
          </cell>
          <cell r="U1061" t="str">
            <v>S手すり</v>
          </cell>
          <cell r="V1061">
            <v>0</v>
          </cell>
        </row>
        <row r="1062">
          <cell r="T1062" t="str">
            <v>14</v>
          </cell>
          <cell r="U1062">
            <v>0</v>
          </cell>
          <cell r="V1062">
            <v>0</v>
          </cell>
        </row>
        <row r="1063">
          <cell r="T1063" t="str">
            <v>15</v>
          </cell>
          <cell r="U1063" t="str">
            <v>３階床</v>
          </cell>
          <cell r="V1063">
            <v>0</v>
          </cell>
        </row>
        <row r="1064">
          <cell r="T1064" t="str">
            <v>16</v>
          </cell>
          <cell r="U1064" t="str">
            <v>勾配屋根1</v>
          </cell>
          <cell r="V1064">
            <v>0</v>
          </cell>
        </row>
        <row r="1065">
          <cell r="T1065" t="str">
            <v>17</v>
          </cell>
          <cell r="U1065" t="str">
            <v>勾配屋根2</v>
          </cell>
          <cell r="V1065">
            <v>0</v>
          </cell>
        </row>
        <row r="1066">
          <cell r="T1066" t="str">
            <v>18</v>
          </cell>
          <cell r="U1066" t="str">
            <v>ＰＣ屋根</v>
          </cell>
          <cell r="V1066">
            <v>0</v>
          </cell>
        </row>
        <row r="1067">
          <cell r="T1067" t="str">
            <v>19</v>
          </cell>
          <cell r="U1067" t="str">
            <v>バルコニー</v>
          </cell>
          <cell r="V1067">
            <v>0</v>
          </cell>
        </row>
        <row r="1068">
          <cell r="T1068" t="str">
            <v>20</v>
          </cell>
          <cell r="U1068" t="str">
            <v>庇</v>
          </cell>
          <cell r="V1068">
            <v>0</v>
          </cell>
        </row>
        <row r="1069">
          <cell r="T1069" t="str">
            <v>21</v>
          </cell>
          <cell r="U1069" t="str">
            <v>ＳＲ材</v>
          </cell>
          <cell r="V1069">
            <v>0</v>
          </cell>
        </row>
        <row r="1070">
          <cell r="T1070" t="str">
            <v>22</v>
          </cell>
          <cell r="U1070" t="str">
            <v>Ｒ材</v>
          </cell>
          <cell r="V1070">
            <v>0</v>
          </cell>
        </row>
        <row r="1071">
          <cell r="T1071" t="str">
            <v>23</v>
          </cell>
          <cell r="U1071" t="str">
            <v>垂壁</v>
          </cell>
          <cell r="V1071">
            <v>0</v>
          </cell>
        </row>
        <row r="1072">
          <cell r="T1072" t="str">
            <v>24</v>
          </cell>
          <cell r="U1072">
            <v>0</v>
          </cell>
          <cell r="V1072">
            <v>0</v>
          </cell>
        </row>
        <row r="1073">
          <cell r="T1073" t="str">
            <v>25</v>
          </cell>
          <cell r="U1073" t="str">
            <v>耐・支持壁</v>
          </cell>
          <cell r="V1073">
            <v>0</v>
          </cell>
        </row>
        <row r="1074">
          <cell r="T1074" t="str">
            <v>26</v>
          </cell>
          <cell r="U1074" t="str">
            <v>鉄骨壁</v>
          </cell>
          <cell r="V1074">
            <v>0</v>
          </cell>
        </row>
        <row r="1075">
          <cell r="T1075" t="str">
            <v>27</v>
          </cell>
          <cell r="U1075" t="str">
            <v>窓</v>
          </cell>
          <cell r="V1075">
            <v>0</v>
          </cell>
        </row>
        <row r="1076">
          <cell r="T1076" t="str">
            <v>28</v>
          </cell>
          <cell r="U1076" t="str">
            <v>柱型</v>
          </cell>
          <cell r="V1076">
            <v>0</v>
          </cell>
        </row>
        <row r="1077">
          <cell r="T1077" t="str">
            <v>29</v>
          </cell>
          <cell r="U1077" t="str">
            <v>間仕切</v>
          </cell>
          <cell r="V1077">
            <v>0</v>
          </cell>
        </row>
        <row r="1078">
          <cell r="T1078" t="str">
            <v>30</v>
          </cell>
          <cell r="U1078">
            <v>0</v>
          </cell>
          <cell r="V1078">
            <v>0</v>
          </cell>
        </row>
        <row r="1079">
          <cell r="T1079" t="str">
            <v>31</v>
          </cell>
          <cell r="U1079" t="str">
            <v>腰壁</v>
          </cell>
          <cell r="V1079">
            <v>0</v>
          </cell>
        </row>
        <row r="1080">
          <cell r="T1080" t="str">
            <v>32</v>
          </cell>
          <cell r="U1080" t="str">
            <v>ＰＨ</v>
          </cell>
          <cell r="V1080">
            <v>0</v>
          </cell>
        </row>
        <row r="1081">
          <cell r="T1081" t="str">
            <v>33</v>
          </cell>
          <cell r="U1081" t="str">
            <v>PC手すり</v>
          </cell>
          <cell r="V1081">
            <v>0</v>
          </cell>
        </row>
        <row r="1082">
          <cell r="T1082" t="str">
            <v>34</v>
          </cell>
          <cell r="U1082" t="str">
            <v>S手すり</v>
          </cell>
          <cell r="V1082">
            <v>0</v>
          </cell>
        </row>
        <row r="1083">
          <cell r="T1083" t="str">
            <v>35</v>
          </cell>
          <cell r="U1083">
            <v>0</v>
          </cell>
          <cell r="V1083">
            <v>0</v>
          </cell>
        </row>
        <row r="1084">
          <cell r="T1084" t="str">
            <v>36</v>
          </cell>
          <cell r="U1084" t="str">
            <v>２階床</v>
          </cell>
          <cell r="V1084">
            <v>0</v>
          </cell>
        </row>
        <row r="1085">
          <cell r="T1085" t="str">
            <v>37</v>
          </cell>
          <cell r="U1085" t="str">
            <v>勾配屋根1</v>
          </cell>
          <cell r="V1085">
            <v>0</v>
          </cell>
        </row>
        <row r="1086">
          <cell r="T1086" t="str">
            <v>38</v>
          </cell>
          <cell r="U1086" t="str">
            <v>勾配屋根2</v>
          </cell>
          <cell r="V1086">
            <v>0</v>
          </cell>
        </row>
        <row r="1087">
          <cell r="T1087" t="str">
            <v>39</v>
          </cell>
          <cell r="U1087" t="str">
            <v>ＰＣ屋根</v>
          </cell>
          <cell r="V1087">
            <v>0</v>
          </cell>
        </row>
        <row r="1088">
          <cell r="T1088" t="str">
            <v>40</v>
          </cell>
          <cell r="U1088" t="str">
            <v>バルコニー</v>
          </cell>
          <cell r="V1088">
            <v>0</v>
          </cell>
        </row>
        <row r="1089">
          <cell r="T1089" t="str">
            <v>41</v>
          </cell>
          <cell r="U1089" t="str">
            <v>庇</v>
          </cell>
          <cell r="V1089">
            <v>0</v>
          </cell>
        </row>
        <row r="1090">
          <cell r="T1090" t="str">
            <v>42</v>
          </cell>
          <cell r="U1090" t="str">
            <v>ＳＲ材</v>
          </cell>
          <cell r="V1090">
            <v>0</v>
          </cell>
        </row>
        <row r="1091">
          <cell r="T1091" t="str">
            <v>43</v>
          </cell>
          <cell r="U1091" t="str">
            <v>Ｒ材</v>
          </cell>
          <cell r="V1091">
            <v>0</v>
          </cell>
        </row>
        <row r="1092">
          <cell r="T1092" t="str">
            <v>44</v>
          </cell>
          <cell r="U1092" t="str">
            <v>垂壁</v>
          </cell>
          <cell r="V1092">
            <v>0</v>
          </cell>
        </row>
        <row r="1093">
          <cell r="T1093" t="str">
            <v>45</v>
          </cell>
          <cell r="U1093">
            <v>0</v>
          </cell>
          <cell r="V1093">
            <v>0</v>
          </cell>
        </row>
        <row r="1094">
          <cell r="T1094" t="str">
            <v>46</v>
          </cell>
          <cell r="U1094" t="str">
            <v>耐・支持壁</v>
          </cell>
          <cell r="V1094">
            <v>0</v>
          </cell>
        </row>
        <row r="1095">
          <cell r="T1095" t="str">
            <v>47</v>
          </cell>
          <cell r="U1095" t="str">
            <v>鉄骨壁</v>
          </cell>
          <cell r="V1095">
            <v>0</v>
          </cell>
        </row>
        <row r="1096">
          <cell r="T1096" t="str">
            <v>48</v>
          </cell>
          <cell r="U1096" t="str">
            <v>窓</v>
          </cell>
          <cell r="V1096">
            <v>0</v>
          </cell>
        </row>
        <row r="1097">
          <cell r="T1097" t="str">
            <v>49</v>
          </cell>
          <cell r="U1097" t="str">
            <v>柱型</v>
          </cell>
          <cell r="V1097">
            <v>0</v>
          </cell>
        </row>
        <row r="1098">
          <cell r="T1098" t="str">
            <v>50</v>
          </cell>
          <cell r="U1098" t="str">
            <v>間仕切</v>
          </cell>
          <cell r="V1098">
            <v>0</v>
          </cell>
        </row>
        <row r="1099">
          <cell r="T1099" t="str">
            <v>51</v>
          </cell>
          <cell r="U1099">
            <v>0</v>
          </cell>
          <cell r="V1099">
            <v>0</v>
          </cell>
        </row>
        <row r="1100">
          <cell r="T1100" t="str">
            <v>52</v>
          </cell>
          <cell r="U1100" t="str">
            <v>腰壁</v>
          </cell>
          <cell r="V1100">
            <v>0</v>
          </cell>
        </row>
        <row r="1101">
          <cell r="T1101" t="str">
            <v>53</v>
          </cell>
          <cell r="U1101">
            <v>0</v>
          </cell>
          <cell r="V1101">
            <v>0</v>
          </cell>
        </row>
        <row r="1102">
          <cell r="T1102" t="str">
            <v>54</v>
          </cell>
          <cell r="U1102" t="str">
            <v>１階床</v>
          </cell>
          <cell r="V1102">
            <v>0</v>
          </cell>
        </row>
        <row r="1103">
          <cell r="T1103" t="str">
            <v>55</v>
          </cell>
          <cell r="U1103">
            <v>0</v>
          </cell>
          <cell r="V1103">
            <v>0</v>
          </cell>
        </row>
        <row r="1104">
          <cell r="T1104" t="str">
            <v>01</v>
          </cell>
          <cell r="U1104">
            <v>0</v>
          </cell>
          <cell r="V1104">
            <v>0</v>
          </cell>
        </row>
        <row r="1105">
          <cell r="T1105" t="str">
            <v>02</v>
          </cell>
          <cell r="U1105">
            <v>0</v>
          </cell>
          <cell r="V1105">
            <v>0</v>
          </cell>
        </row>
        <row r="1106">
          <cell r="T1106" t="str">
            <v>03</v>
          </cell>
          <cell r="U1106" t="str">
            <v>勾配屋根1</v>
          </cell>
          <cell r="V1106">
            <v>0</v>
          </cell>
        </row>
        <row r="1107">
          <cell r="T1107" t="str">
            <v>04</v>
          </cell>
          <cell r="U1107" t="str">
            <v>勾配屋根2</v>
          </cell>
          <cell r="V1107">
            <v>0</v>
          </cell>
        </row>
        <row r="1108">
          <cell r="T1108" t="str">
            <v>05</v>
          </cell>
          <cell r="U1108">
            <v>0</v>
          </cell>
          <cell r="V1108">
            <v>0</v>
          </cell>
        </row>
        <row r="1109">
          <cell r="T1109" t="str">
            <v>06</v>
          </cell>
          <cell r="U1109" t="str">
            <v>鉄骨壁(棟)</v>
          </cell>
          <cell r="V1109">
            <v>0</v>
          </cell>
        </row>
        <row r="1110">
          <cell r="T1110" t="str">
            <v>07</v>
          </cell>
          <cell r="U1110" t="str">
            <v>窓</v>
          </cell>
          <cell r="V1110">
            <v>0</v>
          </cell>
        </row>
        <row r="1111">
          <cell r="T1111" t="str">
            <v>08</v>
          </cell>
          <cell r="U1111" t="str">
            <v>間仕切</v>
          </cell>
          <cell r="V1111">
            <v>0</v>
          </cell>
        </row>
        <row r="1112">
          <cell r="T1112" t="str">
            <v>09</v>
          </cell>
          <cell r="U1112">
            <v>0</v>
          </cell>
          <cell r="V1112">
            <v>0</v>
          </cell>
        </row>
        <row r="1113">
          <cell r="T1113" t="str">
            <v>10</v>
          </cell>
          <cell r="U1113" t="str">
            <v>鉄骨壁</v>
          </cell>
          <cell r="V1113">
            <v>0</v>
          </cell>
        </row>
        <row r="1114">
          <cell r="T1114" t="str">
            <v>11</v>
          </cell>
          <cell r="U1114" t="str">
            <v>ＰＨ</v>
          </cell>
          <cell r="V1114">
            <v>0</v>
          </cell>
        </row>
        <row r="1115">
          <cell r="T1115" t="str">
            <v>12</v>
          </cell>
          <cell r="U1115" t="str">
            <v>PC手すり</v>
          </cell>
          <cell r="V1115">
            <v>0</v>
          </cell>
        </row>
        <row r="1116">
          <cell r="T1116" t="str">
            <v>13</v>
          </cell>
          <cell r="U1116" t="str">
            <v>S手すり</v>
          </cell>
          <cell r="V1116">
            <v>0</v>
          </cell>
        </row>
        <row r="1117">
          <cell r="T1117" t="str">
            <v>14</v>
          </cell>
          <cell r="U1117">
            <v>0</v>
          </cell>
          <cell r="V1117">
            <v>0</v>
          </cell>
        </row>
        <row r="1118">
          <cell r="T1118" t="str">
            <v>15</v>
          </cell>
          <cell r="U1118" t="str">
            <v>３階床</v>
          </cell>
          <cell r="V1118">
            <v>0</v>
          </cell>
        </row>
        <row r="1119">
          <cell r="T1119" t="str">
            <v>16</v>
          </cell>
          <cell r="U1119" t="str">
            <v>勾配屋根1</v>
          </cell>
          <cell r="V1119">
            <v>0</v>
          </cell>
        </row>
        <row r="1120">
          <cell r="T1120" t="str">
            <v>17</v>
          </cell>
          <cell r="U1120" t="str">
            <v>勾配屋根2</v>
          </cell>
          <cell r="V1120">
            <v>0</v>
          </cell>
        </row>
        <row r="1121">
          <cell r="T1121" t="str">
            <v>18</v>
          </cell>
          <cell r="U1121" t="str">
            <v>ＰＣ屋根</v>
          </cell>
          <cell r="V1121">
            <v>0</v>
          </cell>
        </row>
        <row r="1122">
          <cell r="T1122" t="str">
            <v>19</v>
          </cell>
          <cell r="U1122" t="str">
            <v>バルコニー</v>
          </cell>
          <cell r="V1122">
            <v>0</v>
          </cell>
        </row>
        <row r="1123">
          <cell r="T1123" t="str">
            <v>20</v>
          </cell>
          <cell r="U1123" t="str">
            <v>庇</v>
          </cell>
          <cell r="V1123">
            <v>0</v>
          </cell>
        </row>
        <row r="1124">
          <cell r="T1124" t="str">
            <v>21</v>
          </cell>
          <cell r="U1124" t="str">
            <v>ＳＲ材</v>
          </cell>
          <cell r="V1124">
            <v>0</v>
          </cell>
        </row>
        <row r="1125">
          <cell r="T1125" t="str">
            <v>22</v>
          </cell>
          <cell r="U1125" t="str">
            <v>Ｒ材</v>
          </cell>
          <cell r="V1125">
            <v>0</v>
          </cell>
        </row>
        <row r="1126">
          <cell r="T1126" t="str">
            <v>23</v>
          </cell>
          <cell r="U1126" t="str">
            <v>垂壁</v>
          </cell>
          <cell r="V1126">
            <v>0</v>
          </cell>
        </row>
        <row r="1127">
          <cell r="T1127" t="str">
            <v>24</v>
          </cell>
          <cell r="U1127">
            <v>0</v>
          </cell>
          <cell r="V1127">
            <v>0</v>
          </cell>
        </row>
        <row r="1128">
          <cell r="T1128" t="str">
            <v>25</v>
          </cell>
          <cell r="U1128" t="str">
            <v>耐・支持壁</v>
          </cell>
          <cell r="V1128">
            <v>0</v>
          </cell>
        </row>
        <row r="1129">
          <cell r="T1129" t="str">
            <v>26</v>
          </cell>
          <cell r="U1129" t="str">
            <v>鉄骨壁</v>
          </cell>
          <cell r="V1129">
            <v>0</v>
          </cell>
        </row>
        <row r="1130">
          <cell r="T1130" t="str">
            <v>27</v>
          </cell>
          <cell r="U1130" t="str">
            <v>窓</v>
          </cell>
          <cell r="V1130">
            <v>0</v>
          </cell>
        </row>
        <row r="1131">
          <cell r="T1131" t="str">
            <v>28</v>
          </cell>
          <cell r="U1131" t="str">
            <v>柱型</v>
          </cell>
          <cell r="V1131">
            <v>0</v>
          </cell>
        </row>
        <row r="1132">
          <cell r="T1132" t="str">
            <v>29</v>
          </cell>
          <cell r="U1132" t="str">
            <v>間仕切</v>
          </cell>
          <cell r="V1132">
            <v>0</v>
          </cell>
        </row>
        <row r="1133">
          <cell r="T1133" t="str">
            <v>30</v>
          </cell>
          <cell r="U1133">
            <v>0</v>
          </cell>
          <cell r="V1133">
            <v>0</v>
          </cell>
        </row>
        <row r="1134">
          <cell r="T1134" t="str">
            <v>31</v>
          </cell>
          <cell r="U1134" t="str">
            <v>腰壁</v>
          </cell>
          <cell r="V1134">
            <v>0</v>
          </cell>
        </row>
        <row r="1135">
          <cell r="T1135" t="str">
            <v>32</v>
          </cell>
          <cell r="U1135" t="str">
            <v>ＰＨ</v>
          </cell>
          <cell r="V1135">
            <v>0</v>
          </cell>
        </row>
        <row r="1136">
          <cell r="T1136" t="str">
            <v>33</v>
          </cell>
          <cell r="U1136" t="str">
            <v>PC手すり</v>
          </cell>
          <cell r="V1136">
            <v>0</v>
          </cell>
        </row>
        <row r="1137">
          <cell r="T1137" t="str">
            <v>34</v>
          </cell>
          <cell r="U1137" t="str">
            <v>S手すり</v>
          </cell>
          <cell r="V1137">
            <v>0</v>
          </cell>
        </row>
        <row r="1138">
          <cell r="T1138" t="str">
            <v>35</v>
          </cell>
          <cell r="U1138">
            <v>0</v>
          </cell>
          <cell r="V1138">
            <v>0</v>
          </cell>
        </row>
        <row r="1139">
          <cell r="T1139" t="str">
            <v>36</v>
          </cell>
          <cell r="U1139" t="str">
            <v>２階床</v>
          </cell>
          <cell r="V1139">
            <v>0</v>
          </cell>
        </row>
        <row r="1140">
          <cell r="T1140" t="str">
            <v>37</v>
          </cell>
          <cell r="U1140" t="str">
            <v>勾配屋根1</v>
          </cell>
          <cell r="V1140">
            <v>0</v>
          </cell>
        </row>
        <row r="1141">
          <cell r="T1141" t="str">
            <v>38</v>
          </cell>
          <cell r="U1141" t="str">
            <v>勾配屋根2</v>
          </cell>
          <cell r="V1141">
            <v>0</v>
          </cell>
        </row>
        <row r="1142">
          <cell r="T1142" t="str">
            <v>39</v>
          </cell>
          <cell r="U1142" t="str">
            <v>ＰＣ屋根</v>
          </cell>
          <cell r="V1142">
            <v>0</v>
          </cell>
        </row>
        <row r="1143">
          <cell r="T1143" t="str">
            <v>40</v>
          </cell>
          <cell r="U1143" t="str">
            <v>バルコニー</v>
          </cell>
          <cell r="V1143">
            <v>0</v>
          </cell>
        </row>
        <row r="1144">
          <cell r="T1144" t="str">
            <v>41</v>
          </cell>
          <cell r="U1144" t="str">
            <v>庇</v>
          </cell>
          <cell r="V1144">
            <v>0</v>
          </cell>
        </row>
        <row r="1145">
          <cell r="T1145" t="str">
            <v>42</v>
          </cell>
          <cell r="U1145" t="str">
            <v>ＳＲ材</v>
          </cell>
          <cell r="V1145">
            <v>0</v>
          </cell>
        </row>
        <row r="1146">
          <cell r="T1146" t="str">
            <v>43</v>
          </cell>
          <cell r="U1146" t="str">
            <v>Ｒ材</v>
          </cell>
          <cell r="V1146">
            <v>0</v>
          </cell>
        </row>
        <row r="1147">
          <cell r="T1147" t="str">
            <v>44</v>
          </cell>
          <cell r="U1147" t="str">
            <v>垂壁</v>
          </cell>
          <cell r="V1147">
            <v>0</v>
          </cell>
        </row>
        <row r="1148">
          <cell r="T1148" t="str">
            <v>45</v>
          </cell>
          <cell r="U1148">
            <v>0</v>
          </cell>
          <cell r="V1148">
            <v>0</v>
          </cell>
        </row>
        <row r="1149">
          <cell r="T1149" t="str">
            <v>46</v>
          </cell>
          <cell r="U1149" t="str">
            <v>耐・支持壁</v>
          </cell>
          <cell r="V1149">
            <v>0</v>
          </cell>
        </row>
        <row r="1150">
          <cell r="T1150" t="str">
            <v>47</v>
          </cell>
          <cell r="U1150" t="str">
            <v>鉄骨壁</v>
          </cell>
          <cell r="V1150">
            <v>0</v>
          </cell>
        </row>
        <row r="1151">
          <cell r="T1151" t="str">
            <v>48</v>
          </cell>
          <cell r="U1151" t="str">
            <v>窓</v>
          </cell>
          <cell r="V1151">
            <v>0</v>
          </cell>
        </row>
        <row r="1152">
          <cell r="T1152" t="str">
            <v>49</v>
          </cell>
          <cell r="U1152" t="str">
            <v>柱型</v>
          </cell>
          <cell r="V1152">
            <v>0</v>
          </cell>
        </row>
        <row r="1153">
          <cell r="T1153" t="str">
            <v>50</v>
          </cell>
          <cell r="U1153" t="str">
            <v>間仕切</v>
          </cell>
          <cell r="V1153">
            <v>0</v>
          </cell>
        </row>
        <row r="1154">
          <cell r="T1154" t="str">
            <v>51</v>
          </cell>
          <cell r="U1154">
            <v>0</v>
          </cell>
          <cell r="V1154">
            <v>0</v>
          </cell>
        </row>
        <row r="1155">
          <cell r="T1155" t="str">
            <v>52</v>
          </cell>
          <cell r="U1155" t="str">
            <v>腰壁</v>
          </cell>
          <cell r="V1155">
            <v>0</v>
          </cell>
        </row>
        <row r="1156">
          <cell r="T1156" t="str">
            <v>53</v>
          </cell>
          <cell r="U1156">
            <v>0</v>
          </cell>
          <cell r="V1156">
            <v>0</v>
          </cell>
        </row>
        <row r="1157">
          <cell r="T1157" t="str">
            <v>54</v>
          </cell>
          <cell r="U1157" t="str">
            <v>１階床</v>
          </cell>
          <cell r="V1157">
            <v>0</v>
          </cell>
        </row>
        <row r="1158">
          <cell r="T1158" t="str">
            <v>55</v>
          </cell>
          <cell r="U1158">
            <v>0</v>
          </cell>
          <cell r="V1158">
            <v>0</v>
          </cell>
        </row>
        <row r="1159">
          <cell r="T1159" t="str">
            <v>01</v>
          </cell>
          <cell r="U1159">
            <v>0</v>
          </cell>
          <cell r="V1159">
            <v>0</v>
          </cell>
        </row>
        <row r="1160">
          <cell r="T1160" t="str">
            <v>02</v>
          </cell>
          <cell r="U1160">
            <v>0</v>
          </cell>
          <cell r="V1160">
            <v>0</v>
          </cell>
        </row>
        <row r="1161">
          <cell r="T1161" t="str">
            <v>03</v>
          </cell>
          <cell r="U1161" t="str">
            <v>勾配屋根1</v>
          </cell>
          <cell r="V1161">
            <v>0</v>
          </cell>
        </row>
        <row r="1162">
          <cell r="T1162" t="str">
            <v>04</v>
          </cell>
          <cell r="U1162" t="str">
            <v>勾配屋根2</v>
          </cell>
          <cell r="V1162">
            <v>0</v>
          </cell>
        </row>
        <row r="1163">
          <cell r="T1163" t="str">
            <v>05</v>
          </cell>
          <cell r="U1163">
            <v>0</v>
          </cell>
          <cell r="V1163">
            <v>0</v>
          </cell>
        </row>
        <row r="1164">
          <cell r="T1164" t="str">
            <v>06</v>
          </cell>
          <cell r="U1164" t="str">
            <v>鉄骨壁(棟)</v>
          </cell>
          <cell r="V1164">
            <v>0</v>
          </cell>
        </row>
        <row r="1165">
          <cell r="T1165" t="str">
            <v>07</v>
          </cell>
          <cell r="U1165" t="str">
            <v>窓</v>
          </cell>
          <cell r="V1165">
            <v>0</v>
          </cell>
        </row>
        <row r="1166">
          <cell r="T1166" t="str">
            <v>08</v>
          </cell>
          <cell r="U1166" t="str">
            <v>間仕切</v>
          </cell>
          <cell r="V1166">
            <v>0</v>
          </cell>
        </row>
        <row r="1167">
          <cell r="T1167" t="str">
            <v>09</v>
          </cell>
          <cell r="U1167">
            <v>0</v>
          </cell>
          <cell r="V1167">
            <v>0</v>
          </cell>
        </row>
        <row r="1168">
          <cell r="T1168" t="str">
            <v>10</v>
          </cell>
          <cell r="U1168" t="str">
            <v>鉄骨壁</v>
          </cell>
          <cell r="V1168">
            <v>0</v>
          </cell>
        </row>
        <row r="1169">
          <cell r="T1169" t="str">
            <v>11</v>
          </cell>
          <cell r="U1169" t="str">
            <v>ＰＨ</v>
          </cell>
          <cell r="V1169">
            <v>0</v>
          </cell>
        </row>
        <row r="1170">
          <cell r="T1170" t="str">
            <v>12</v>
          </cell>
          <cell r="U1170" t="str">
            <v>PC手すり</v>
          </cell>
          <cell r="V1170">
            <v>0</v>
          </cell>
        </row>
        <row r="1171">
          <cell r="T1171" t="str">
            <v>13</v>
          </cell>
          <cell r="U1171" t="str">
            <v>S手すり</v>
          </cell>
          <cell r="V1171">
            <v>0</v>
          </cell>
        </row>
        <row r="1172">
          <cell r="T1172" t="str">
            <v>14</v>
          </cell>
          <cell r="U1172">
            <v>0</v>
          </cell>
          <cell r="V1172">
            <v>0</v>
          </cell>
        </row>
        <row r="1173">
          <cell r="T1173" t="str">
            <v>15</v>
          </cell>
          <cell r="U1173" t="str">
            <v>３階床</v>
          </cell>
          <cell r="V1173">
            <v>0</v>
          </cell>
        </row>
        <row r="1174">
          <cell r="T1174" t="str">
            <v>16</v>
          </cell>
          <cell r="U1174" t="str">
            <v>勾配屋根1</v>
          </cell>
          <cell r="V1174">
            <v>0</v>
          </cell>
        </row>
        <row r="1175">
          <cell r="T1175" t="str">
            <v>17</v>
          </cell>
          <cell r="U1175" t="str">
            <v>勾配屋根2</v>
          </cell>
          <cell r="V1175">
            <v>0</v>
          </cell>
        </row>
        <row r="1176">
          <cell r="T1176" t="str">
            <v>18</v>
          </cell>
          <cell r="U1176" t="str">
            <v>ＰＣ屋根</v>
          </cell>
          <cell r="V1176">
            <v>0</v>
          </cell>
        </row>
        <row r="1177">
          <cell r="T1177" t="str">
            <v>19</v>
          </cell>
          <cell r="U1177" t="str">
            <v>バルコニー</v>
          </cell>
          <cell r="V1177">
            <v>0</v>
          </cell>
        </row>
        <row r="1178">
          <cell r="T1178" t="str">
            <v>20</v>
          </cell>
          <cell r="U1178" t="str">
            <v>庇</v>
          </cell>
          <cell r="V1178">
            <v>0</v>
          </cell>
        </row>
        <row r="1179">
          <cell r="T1179" t="str">
            <v>21</v>
          </cell>
          <cell r="U1179" t="str">
            <v>ＳＲ材</v>
          </cell>
          <cell r="V1179">
            <v>0</v>
          </cell>
        </row>
        <row r="1180">
          <cell r="T1180" t="str">
            <v>22</v>
          </cell>
          <cell r="U1180" t="str">
            <v>Ｒ材</v>
          </cell>
          <cell r="V1180">
            <v>0</v>
          </cell>
        </row>
        <row r="1181">
          <cell r="T1181" t="str">
            <v>23</v>
          </cell>
          <cell r="U1181" t="str">
            <v>垂壁</v>
          </cell>
          <cell r="V1181">
            <v>0</v>
          </cell>
        </row>
        <row r="1182">
          <cell r="T1182" t="str">
            <v>24</v>
          </cell>
          <cell r="U1182">
            <v>0</v>
          </cell>
          <cell r="V1182">
            <v>0</v>
          </cell>
        </row>
        <row r="1183">
          <cell r="T1183" t="str">
            <v>25</v>
          </cell>
          <cell r="U1183" t="str">
            <v>耐・支持壁</v>
          </cell>
          <cell r="V1183">
            <v>0</v>
          </cell>
        </row>
        <row r="1184">
          <cell r="T1184" t="str">
            <v>26</v>
          </cell>
          <cell r="U1184" t="str">
            <v>鉄骨壁</v>
          </cell>
          <cell r="V1184">
            <v>0</v>
          </cell>
        </row>
        <row r="1185">
          <cell r="T1185" t="str">
            <v>27</v>
          </cell>
          <cell r="U1185" t="str">
            <v>窓</v>
          </cell>
          <cell r="V1185">
            <v>0</v>
          </cell>
        </row>
        <row r="1186">
          <cell r="T1186" t="str">
            <v>28</v>
          </cell>
          <cell r="U1186" t="str">
            <v>柱型</v>
          </cell>
          <cell r="V1186">
            <v>0</v>
          </cell>
        </row>
        <row r="1187">
          <cell r="T1187" t="str">
            <v>29</v>
          </cell>
          <cell r="U1187" t="str">
            <v>間仕切</v>
          </cell>
          <cell r="V1187">
            <v>0</v>
          </cell>
        </row>
        <row r="1188">
          <cell r="T1188" t="str">
            <v>30</v>
          </cell>
          <cell r="U1188">
            <v>0</v>
          </cell>
          <cell r="V1188">
            <v>0</v>
          </cell>
        </row>
        <row r="1189">
          <cell r="T1189" t="str">
            <v>31</v>
          </cell>
          <cell r="U1189" t="str">
            <v>腰壁</v>
          </cell>
          <cell r="V1189">
            <v>0</v>
          </cell>
        </row>
        <row r="1190">
          <cell r="T1190" t="str">
            <v>32</v>
          </cell>
          <cell r="U1190" t="str">
            <v>ＰＨ</v>
          </cell>
          <cell r="V1190">
            <v>0</v>
          </cell>
        </row>
        <row r="1191">
          <cell r="T1191" t="str">
            <v>33</v>
          </cell>
          <cell r="U1191" t="str">
            <v>PC手すり</v>
          </cell>
          <cell r="V1191">
            <v>0</v>
          </cell>
        </row>
        <row r="1192">
          <cell r="T1192" t="str">
            <v>34</v>
          </cell>
          <cell r="U1192" t="str">
            <v>S手すり</v>
          </cell>
          <cell r="V1192">
            <v>0</v>
          </cell>
        </row>
        <row r="1193">
          <cell r="T1193" t="str">
            <v>35</v>
          </cell>
          <cell r="U1193">
            <v>0</v>
          </cell>
          <cell r="V1193">
            <v>0</v>
          </cell>
        </row>
        <row r="1194">
          <cell r="T1194" t="str">
            <v>36</v>
          </cell>
          <cell r="U1194" t="str">
            <v>２階床</v>
          </cell>
          <cell r="V1194">
            <v>0</v>
          </cell>
        </row>
        <row r="1195">
          <cell r="T1195" t="str">
            <v>37</v>
          </cell>
          <cell r="U1195" t="str">
            <v>勾配屋根1</v>
          </cell>
          <cell r="V1195">
            <v>0</v>
          </cell>
        </row>
        <row r="1196">
          <cell r="T1196" t="str">
            <v>38</v>
          </cell>
          <cell r="U1196" t="str">
            <v>勾配屋根2</v>
          </cell>
          <cell r="V1196">
            <v>0</v>
          </cell>
        </row>
        <row r="1197">
          <cell r="T1197" t="str">
            <v>39</v>
          </cell>
          <cell r="U1197" t="str">
            <v>ＰＣ屋根</v>
          </cell>
          <cell r="V1197">
            <v>0</v>
          </cell>
        </row>
        <row r="1198">
          <cell r="T1198" t="str">
            <v>40</v>
          </cell>
          <cell r="U1198" t="str">
            <v>バルコニー</v>
          </cell>
          <cell r="V1198">
            <v>0</v>
          </cell>
        </row>
        <row r="1199">
          <cell r="T1199" t="str">
            <v>41</v>
          </cell>
          <cell r="U1199" t="str">
            <v>庇</v>
          </cell>
          <cell r="V1199">
            <v>0</v>
          </cell>
        </row>
        <row r="1200">
          <cell r="T1200" t="str">
            <v>42</v>
          </cell>
          <cell r="U1200" t="str">
            <v>ＳＲ材</v>
          </cell>
          <cell r="V1200">
            <v>0</v>
          </cell>
        </row>
        <row r="1201">
          <cell r="T1201" t="str">
            <v>43</v>
          </cell>
          <cell r="U1201" t="str">
            <v>Ｒ材</v>
          </cell>
          <cell r="V1201">
            <v>0</v>
          </cell>
        </row>
        <row r="1202">
          <cell r="T1202" t="str">
            <v>44</v>
          </cell>
          <cell r="U1202" t="str">
            <v>垂壁</v>
          </cell>
          <cell r="V1202">
            <v>0</v>
          </cell>
        </row>
        <row r="1203">
          <cell r="T1203" t="str">
            <v>45</v>
          </cell>
          <cell r="U1203">
            <v>0</v>
          </cell>
          <cell r="V1203">
            <v>0</v>
          </cell>
        </row>
        <row r="1204">
          <cell r="T1204" t="str">
            <v>46</v>
          </cell>
          <cell r="U1204" t="str">
            <v>耐・支持壁</v>
          </cell>
          <cell r="V1204">
            <v>0</v>
          </cell>
        </row>
        <row r="1205">
          <cell r="T1205" t="str">
            <v>47</v>
          </cell>
          <cell r="U1205" t="str">
            <v>鉄骨壁</v>
          </cell>
          <cell r="V1205">
            <v>0</v>
          </cell>
        </row>
        <row r="1206">
          <cell r="T1206" t="str">
            <v>48</v>
          </cell>
          <cell r="U1206" t="str">
            <v>窓</v>
          </cell>
          <cell r="V1206">
            <v>0</v>
          </cell>
        </row>
        <row r="1207">
          <cell r="T1207" t="str">
            <v>49</v>
          </cell>
          <cell r="U1207" t="str">
            <v>柱型</v>
          </cell>
          <cell r="V1207">
            <v>0</v>
          </cell>
        </row>
        <row r="1208">
          <cell r="T1208" t="str">
            <v>50</v>
          </cell>
          <cell r="U1208" t="str">
            <v>間仕切</v>
          </cell>
          <cell r="V1208">
            <v>0</v>
          </cell>
        </row>
        <row r="1209">
          <cell r="T1209" t="str">
            <v>51</v>
          </cell>
          <cell r="U1209">
            <v>0</v>
          </cell>
          <cell r="V1209">
            <v>0</v>
          </cell>
        </row>
        <row r="1210">
          <cell r="T1210" t="str">
            <v>52</v>
          </cell>
          <cell r="U1210" t="str">
            <v>腰壁</v>
          </cell>
          <cell r="V1210">
            <v>0</v>
          </cell>
        </row>
        <row r="1211">
          <cell r="T1211" t="str">
            <v>53</v>
          </cell>
          <cell r="U1211">
            <v>0</v>
          </cell>
          <cell r="V1211">
            <v>0</v>
          </cell>
        </row>
        <row r="1212">
          <cell r="T1212" t="str">
            <v>54</v>
          </cell>
          <cell r="U1212" t="str">
            <v>１階床</v>
          </cell>
          <cell r="V1212">
            <v>0</v>
          </cell>
        </row>
        <row r="1213">
          <cell r="T1213" t="str">
            <v>55</v>
          </cell>
          <cell r="U1213">
            <v>0</v>
          </cell>
          <cell r="V1213">
            <v>0</v>
          </cell>
        </row>
        <row r="1214">
          <cell r="T1214" t="str">
            <v>01</v>
          </cell>
          <cell r="U1214">
            <v>0</v>
          </cell>
          <cell r="V1214">
            <v>0</v>
          </cell>
        </row>
        <row r="1215">
          <cell r="T1215" t="str">
            <v>02</v>
          </cell>
          <cell r="U1215">
            <v>0</v>
          </cell>
          <cell r="V1215">
            <v>0</v>
          </cell>
        </row>
        <row r="1216">
          <cell r="T1216" t="str">
            <v>03</v>
          </cell>
          <cell r="U1216" t="str">
            <v>勾配屋根1</v>
          </cell>
          <cell r="V1216">
            <v>0</v>
          </cell>
        </row>
        <row r="1217">
          <cell r="T1217" t="str">
            <v>04</v>
          </cell>
          <cell r="U1217" t="str">
            <v>勾配屋根2</v>
          </cell>
          <cell r="V1217">
            <v>0</v>
          </cell>
        </row>
        <row r="1218">
          <cell r="T1218" t="str">
            <v>05</v>
          </cell>
          <cell r="U1218">
            <v>0</v>
          </cell>
          <cell r="V1218">
            <v>0</v>
          </cell>
        </row>
        <row r="1219">
          <cell r="T1219" t="str">
            <v>06</v>
          </cell>
          <cell r="U1219" t="str">
            <v>鉄骨壁(棟)</v>
          </cell>
          <cell r="V1219">
            <v>0</v>
          </cell>
        </row>
        <row r="1220">
          <cell r="T1220" t="str">
            <v>07</v>
          </cell>
          <cell r="U1220" t="str">
            <v>窓</v>
          </cell>
          <cell r="V1220">
            <v>0</v>
          </cell>
        </row>
        <row r="1221">
          <cell r="T1221" t="str">
            <v>08</v>
          </cell>
          <cell r="U1221" t="str">
            <v>間仕切</v>
          </cell>
          <cell r="V1221">
            <v>0</v>
          </cell>
        </row>
        <row r="1222">
          <cell r="T1222" t="str">
            <v>09</v>
          </cell>
          <cell r="U1222">
            <v>0</v>
          </cell>
          <cell r="V1222">
            <v>0</v>
          </cell>
        </row>
        <row r="1223">
          <cell r="T1223" t="str">
            <v>10</v>
          </cell>
          <cell r="U1223" t="str">
            <v>鉄骨壁</v>
          </cell>
          <cell r="V1223">
            <v>0</v>
          </cell>
        </row>
        <row r="1224">
          <cell r="T1224" t="str">
            <v>11</v>
          </cell>
          <cell r="U1224" t="str">
            <v>ＰＨ</v>
          </cell>
          <cell r="V1224">
            <v>0</v>
          </cell>
        </row>
        <row r="1225">
          <cell r="T1225" t="str">
            <v>12</v>
          </cell>
          <cell r="U1225" t="str">
            <v>PC手すり</v>
          </cell>
          <cell r="V1225">
            <v>0</v>
          </cell>
        </row>
        <row r="1226">
          <cell r="T1226" t="str">
            <v>13</v>
          </cell>
          <cell r="U1226" t="str">
            <v>S手すり</v>
          </cell>
          <cell r="V1226">
            <v>0</v>
          </cell>
        </row>
        <row r="1227">
          <cell r="T1227" t="str">
            <v>14</v>
          </cell>
          <cell r="U1227">
            <v>0</v>
          </cell>
          <cell r="V1227">
            <v>0</v>
          </cell>
        </row>
        <row r="1228">
          <cell r="T1228" t="str">
            <v>15</v>
          </cell>
          <cell r="U1228" t="str">
            <v>３階床</v>
          </cell>
          <cell r="V1228">
            <v>0</v>
          </cell>
        </row>
        <row r="1229">
          <cell r="T1229" t="str">
            <v>16</v>
          </cell>
          <cell r="U1229" t="str">
            <v>勾配屋根1</v>
          </cell>
          <cell r="V1229">
            <v>0</v>
          </cell>
        </row>
        <row r="1230">
          <cell r="T1230" t="str">
            <v>17</v>
          </cell>
          <cell r="U1230" t="str">
            <v>勾配屋根2</v>
          </cell>
          <cell r="V1230">
            <v>0</v>
          </cell>
        </row>
        <row r="1231">
          <cell r="T1231" t="str">
            <v>18</v>
          </cell>
          <cell r="U1231" t="str">
            <v>ＰＣ屋根</v>
          </cell>
          <cell r="V1231">
            <v>0</v>
          </cell>
        </row>
        <row r="1232">
          <cell r="T1232" t="str">
            <v>19</v>
          </cell>
          <cell r="U1232" t="str">
            <v>バルコニー</v>
          </cell>
          <cell r="V1232">
            <v>0</v>
          </cell>
        </row>
        <row r="1233">
          <cell r="T1233" t="str">
            <v>20</v>
          </cell>
          <cell r="U1233" t="str">
            <v>庇</v>
          </cell>
          <cell r="V1233">
            <v>0</v>
          </cell>
        </row>
        <row r="1234">
          <cell r="T1234" t="str">
            <v>21</v>
          </cell>
          <cell r="U1234" t="str">
            <v>ＳＲ材</v>
          </cell>
          <cell r="V1234">
            <v>0</v>
          </cell>
        </row>
        <row r="1235">
          <cell r="T1235" t="str">
            <v>22</v>
          </cell>
          <cell r="U1235" t="str">
            <v>Ｒ材</v>
          </cell>
          <cell r="V1235">
            <v>0</v>
          </cell>
        </row>
        <row r="1236">
          <cell r="T1236" t="str">
            <v>23</v>
          </cell>
          <cell r="U1236" t="str">
            <v>垂壁</v>
          </cell>
          <cell r="V1236">
            <v>0</v>
          </cell>
        </row>
        <row r="1237">
          <cell r="T1237" t="str">
            <v>24</v>
          </cell>
          <cell r="U1237">
            <v>0</v>
          </cell>
          <cell r="V1237">
            <v>0</v>
          </cell>
        </row>
        <row r="1238">
          <cell r="T1238" t="str">
            <v>25</v>
          </cell>
          <cell r="U1238" t="str">
            <v>耐・支持壁</v>
          </cell>
          <cell r="V1238">
            <v>0</v>
          </cell>
        </row>
        <row r="1239">
          <cell r="T1239" t="str">
            <v>26</v>
          </cell>
          <cell r="U1239" t="str">
            <v>鉄骨壁</v>
          </cell>
          <cell r="V1239">
            <v>0</v>
          </cell>
        </row>
        <row r="1240">
          <cell r="T1240" t="str">
            <v>27</v>
          </cell>
          <cell r="U1240" t="str">
            <v>窓</v>
          </cell>
          <cell r="V1240">
            <v>0</v>
          </cell>
        </row>
        <row r="1241">
          <cell r="T1241" t="str">
            <v>28</v>
          </cell>
          <cell r="U1241" t="str">
            <v>柱型</v>
          </cell>
          <cell r="V1241">
            <v>0</v>
          </cell>
        </row>
        <row r="1242">
          <cell r="T1242" t="str">
            <v>29</v>
          </cell>
          <cell r="U1242" t="str">
            <v>間仕切</v>
          </cell>
          <cell r="V1242">
            <v>0</v>
          </cell>
        </row>
        <row r="1243">
          <cell r="T1243" t="str">
            <v>30</v>
          </cell>
          <cell r="U1243">
            <v>0</v>
          </cell>
          <cell r="V1243">
            <v>0</v>
          </cell>
        </row>
        <row r="1244">
          <cell r="T1244" t="str">
            <v>31</v>
          </cell>
          <cell r="U1244" t="str">
            <v>腰壁</v>
          </cell>
          <cell r="V1244">
            <v>0</v>
          </cell>
        </row>
        <row r="1245">
          <cell r="T1245" t="str">
            <v>32</v>
          </cell>
          <cell r="U1245" t="str">
            <v>ＰＨ</v>
          </cell>
          <cell r="V1245">
            <v>0</v>
          </cell>
        </row>
        <row r="1246">
          <cell r="T1246" t="str">
            <v>33</v>
          </cell>
          <cell r="U1246" t="str">
            <v>PC手すり</v>
          </cell>
          <cell r="V1246">
            <v>0</v>
          </cell>
        </row>
        <row r="1247">
          <cell r="T1247" t="str">
            <v>34</v>
          </cell>
          <cell r="U1247" t="str">
            <v>S手すり</v>
          </cell>
          <cell r="V1247">
            <v>0</v>
          </cell>
        </row>
        <row r="1248">
          <cell r="T1248" t="str">
            <v>35</v>
          </cell>
          <cell r="U1248">
            <v>0</v>
          </cell>
          <cell r="V1248">
            <v>0</v>
          </cell>
        </row>
        <row r="1249">
          <cell r="T1249" t="str">
            <v>36</v>
          </cell>
          <cell r="U1249" t="str">
            <v>２階床</v>
          </cell>
          <cell r="V1249">
            <v>0</v>
          </cell>
        </row>
        <row r="1250">
          <cell r="T1250" t="str">
            <v>37</v>
          </cell>
          <cell r="U1250" t="str">
            <v>勾配屋根1</v>
          </cell>
          <cell r="V1250">
            <v>0</v>
          </cell>
        </row>
        <row r="1251">
          <cell r="T1251" t="str">
            <v>38</v>
          </cell>
          <cell r="U1251" t="str">
            <v>勾配屋根2</v>
          </cell>
          <cell r="V1251">
            <v>0</v>
          </cell>
        </row>
        <row r="1252">
          <cell r="T1252" t="str">
            <v>39</v>
          </cell>
          <cell r="U1252" t="str">
            <v>ＰＣ屋根</v>
          </cell>
          <cell r="V1252">
            <v>0</v>
          </cell>
        </row>
        <row r="1253">
          <cell r="T1253" t="str">
            <v>40</v>
          </cell>
          <cell r="U1253" t="str">
            <v>バルコニー</v>
          </cell>
          <cell r="V1253">
            <v>0</v>
          </cell>
        </row>
        <row r="1254">
          <cell r="T1254" t="str">
            <v>41</v>
          </cell>
          <cell r="U1254" t="str">
            <v>庇</v>
          </cell>
          <cell r="V1254">
            <v>0</v>
          </cell>
        </row>
        <row r="1255">
          <cell r="T1255" t="str">
            <v>42</v>
          </cell>
          <cell r="U1255" t="str">
            <v>ＳＲ材</v>
          </cell>
          <cell r="V1255">
            <v>0</v>
          </cell>
        </row>
        <row r="1256">
          <cell r="T1256" t="str">
            <v>43</v>
          </cell>
          <cell r="U1256" t="str">
            <v>Ｒ材</v>
          </cell>
          <cell r="V1256">
            <v>0</v>
          </cell>
        </row>
        <row r="1257">
          <cell r="T1257" t="str">
            <v>44</v>
          </cell>
          <cell r="U1257" t="str">
            <v>垂壁</v>
          </cell>
          <cell r="V1257">
            <v>0</v>
          </cell>
        </row>
        <row r="1258">
          <cell r="T1258" t="str">
            <v>45</v>
          </cell>
          <cell r="U1258">
            <v>0</v>
          </cell>
          <cell r="V1258">
            <v>0</v>
          </cell>
        </row>
        <row r="1259">
          <cell r="T1259" t="str">
            <v>46</v>
          </cell>
          <cell r="U1259" t="str">
            <v>耐・支持壁</v>
          </cell>
          <cell r="V1259">
            <v>0</v>
          </cell>
        </row>
        <row r="1260">
          <cell r="T1260" t="str">
            <v>47</v>
          </cell>
          <cell r="U1260" t="str">
            <v>鉄骨壁</v>
          </cell>
          <cell r="V1260">
            <v>0</v>
          </cell>
        </row>
        <row r="1261">
          <cell r="T1261" t="str">
            <v>48</v>
          </cell>
          <cell r="U1261" t="str">
            <v>窓</v>
          </cell>
          <cell r="V1261">
            <v>0</v>
          </cell>
        </row>
        <row r="1262">
          <cell r="T1262" t="str">
            <v>49</v>
          </cell>
          <cell r="U1262" t="str">
            <v>柱型</v>
          </cell>
          <cell r="V1262">
            <v>0</v>
          </cell>
        </row>
        <row r="1263">
          <cell r="T1263" t="str">
            <v>50</v>
          </cell>
          <cell r="U1263" t="str">
            <v>間仕切</v>
          </cell>
          <cell r="V1263">
            <v>0</v>
          </cell>
        </row>
        <row r="1264">
          <cell r="T1264" t="str">
            <v>51</v>
          </cell>
          <cell r="U1264">
            <v>0</v>
          </cell>
          <cell r="V1264">
            <v>0</v>
          </cell>
        </row>
        <row r="1265">
          <cell r="T1265" t="str">
            <v>52</v>
          </cell>
          <cell r="U1265" t="str">
            <v>腰壁</v>
          </cell>
          <cell r="V1265">
            <v>0</v>
          </cell>
        </row>
        <row r="1266">
          <cell r="T1266" t="str">
            <v>53</v>
          </cell>
          <cell r="U1266">
            <v>0</v>
          </cell>
          <cell r="V1266">
            <v>0</v>
          </cell>
        </row>
        <row r="1267">
          <cell r="T1267" t="str">
            <v>54</v>
          </cell>
          <cell r="U1267" t="str">
            <v>１階床</v>
          </cell>
          <cell r="V1267">
            <v>0</v>
          </cell>
        </row>
        <row r="1268">
          <cell r="T1268" t="str">
            <v>55</v>
          </cell>
          <cell r="U1268">
            <v>0</v>
          </cell>
          <cell r="V1268">
            <v>0</v>
          </cell>
        </row>
        <row r="1269">
          <cell r="T1269" t="str">
            <v>01</v>
          </cell>
          <cell r="U1269">
            <v>0</v>
          </cell>
          <cell r="V1269">
            <v>0</v>
          </cell>
        </row>
        <row r="1270">
          <cell r="T1270" t="str">
            <v>02</v>
          </cell>
          <cell r="U1270">
            <v>0</v>
          </cell>
          <cell r="V1270">
            <v>0</v>
          </cell>
        </row>
        <row r="1271">
          <cell r="T1271" t="str">
            <v>03</v>
          </cell>
          <cell r="U1271" t="str">
            <v>勾配屋根1</v>
          </cell>
          <cell r="V1271">
            <v>0</v>
          </cell>
        </row>
        <row r="1272">
          <cell r="T1272" t="str">
            <v>04</v>
          </cell>
          <cell r="U1272" t="str">
            <v>勾配屋根2</v>
          </cell>
          <cell r="V1272">
            <v>0</v>
          </cell>
        </row>
        <row r="1273">
          <cell r="T1273" t="str">
            <v>05</v>
          </cell>
          <cell r="U1273">
            <v>0</v>
          </cell>
          <cell r="V1273">
            <v>0</v>
          </cell>
        </row>
        <row r="1274">
          <cell r="T1274" t="str">
            <v>06</v>
          </cell>
          <cell r="U1274" t="str">
            <v>鉄骨壁(棟)</v>
          </cell>
          <cell r="V1274">
            <v>0</v>
          </cell>
        </row>
        <row r="1275">
          <cell r="T1275" t="str">
            <v>07</v>
          </cell>
          <cell r="U1275" t="str">
            <v>窓</v>
          </cell>
          <cell r="V1275">
            <v>0</v>
          </cell>
        </row>
        <row r="1276">
          <cell r="T1276" t="str">
            <v>08</v>
          </cell>
          <cell r="U1276" t="str">
            <v>間仕切</v>
          </cell>
          <cell r="V1276">
            <v>0</v>
          </cell>
        </row>
        <row r="1277">
          <cell r="T1277" t="str">
            <v>09</v>
          </cell>
          <cell r="U1277">
            <v>0</v>
          </cell>
          <cell r="V1277">
            <v>0</v>
          </cell>
        </row>
        <row r="1278">
          <cell r="T1278" t="str">
            <v>10</v>
          </cell>
          <cell r="U1278" t="str">
            <v>鉄骨壁</v>
          </cell>
          <cell r="V1278">
            <v>0</v>
          </cell>
        </row>
        <row r="1279">
          <cell r="T1279" t="str">
            <v>11</v>
          </cell>
          <cell r="U1279" t="str">
            <v>ＰＨ</v>
          </cell>
          <cell r="V1279">
            <v>0</v>
          </cell>
        </row>
        <row r="1280">
          <cell r="T1280" t="str">
            <v>12</v>
          </cell>
          <cell r="U1280" t="str">
            <v>PC手すり</v>
          </cell>
          <cell r="V1280">
            <v>0</v>
          </cell>
        </row>
        <row r="1281">
          <cell r="T1281" t="str">
            <v>13</v>
          </cell>
          <cell r="U1281" t="str">
            <v>S手すり</v>
          </cell>
          <cell r="V1281">
            <v>0</v>
          </cell>
        </row>
        <row r="1282">
          <cell r="T1282" t="str">
            <v>14</v>
          </cell>
          <cell r="U1282">
            <v>0</v>
          </cell>
          <cell r="V1282">
            <v>0</v>
          </cell>
        </row>
        <row r="1283">
          <cell r="T1283" t="str">
            <v>15</v>
          </cell>
          <cell r="U1283" t="str">
            <v>３階床</v>
          </cell>
          <cell r="V1283">
            <v>0</v>
          </cell>
        </row>
        <row r="1284">
          <cell r="T1284" t="str">
            <v>16</v>
          </cell>
          <cell r="U1284" t="str">
            <v>勾配屋根1</v>
          </cell>
          <cell r="V1284">
            <v>0</v>
          </cell>
        </row>
        <row r="1285">
          <cell r="T1285" t="str">
            <v>17</v>
          </cell>
          <cell r="U1285" t="str">
            <v>勾配屋根2</v>
          </cell>
          <cell r="V1285">
            <v>0</v>
          </cell>
        </row>
        <row r="1286">
          <cell r="T1286" t="str">
            <v>18</v>
          </cell>
          <cell r="U1286" t="str">
            <v>ＰＣ屋根</v>
          </cell>
          <cell r="V1286">
            <v>0</v>
          </cell>
        </row>
        <row r="1287">
          <cell r="T1287" t="str">
            <v>19</v>
          </cell>
          <cell r="U1287" t="str">
            <v>バルコニー</v>
          </cell>
          <cell r="V1287">
            <v>0</v>
          </cell>
        </row>
        <row r="1288">
          <cell r="T1288" t="str">
            <v>20</v>
          </cell>
          <cell r="U1288" t="str">
            <v>庇</v>
          </cell>
          <cell r="V1288">
            <v>0</v>
          </cell>
        </row>
        <row r="1289">
          <cell r="T1289" t="str">
            <v>21</v>
          </cell>
          <cell r="U1289" t="str">
            <v>ＳＲ材</v>
          </cell>
          <cell r="V1289">
            <v>0</v>
          </cell>
        </row>
        <row r="1290">
          <cell r="T1290" t="str">
            <v>22</v>
          </cell>
          <cell r="U1290" t="str">
            <v>Ｒ材</v>
          </cell>
          <cell r="V1290">
            <v>0</v>
          </cell>
        </row>
        <row r="1291">
          <cell r="T1291" t="str">
            <v>23</v>
          </cell>
          <cell r="U1291" t="str">
            <v>垂壁</v>
          </cell>
          <cell r="V1291">
            <v>0</v>
          </cell>
        </row>
        <row r="1292">
          <cell r="T1292" t="str">
            <v>24</v>
          </cell>
          <cell r="U1292">
            <v>0</v>
          </cell>
          <cell r="V1292">
            <v>0</v>
          </cell>
        </row>
        <row r="1293">
          <cell r="T1293" t="str">
            <v>25</v>
          </cell>
          <cell r="U1293" t="str">
            <v>耐・支持壁</v>
          </cell>
          <cell r="V1293">
            <v>0</v>
          </cell>
        </row>
        <row r="1294">
          <cell r="T1294" t="str">
            <v>26</v>
          </cell>
          <cell r="U1294" t="str">
            <v>鉄骨壁</v>
          </cell>
          <cell r="V1294">
            <v>0</v>
          </cell>
        </row>
        <row r="1295">
          <cell r="T1295" t="str">
            <v>27</v>
          </cell>
          <cell r="U1295" t="str">
            <v>窓</v>
          </cell>
          <cell r="V1295">
            <v>0</v>
          </cell>
        </row>
        <row r="1296">
          <cell r="T1296" t="str">
            <v>28</v>
          </cell>
          <cell r="U1296" t="str">
            <v>柱型</v>
          </cell>
          <cell r="V1296">
            <v>0</v>
          </cell>
        </row>
        <row r="1297">
          <cell r="T1297" t="str">
            <v>29</v>
          </cell>
          <cell r="U1297" t="str">
            <v>間仕切</v>
          </cell>
          <cell r="V1297">
            <v>0</v>
          </cell>
        </row>
        <row r="1298">
          <cell r="T1298" t="str">
            <v>30</v>
          </cell>
          <cell r="U1298">
            <v>0</v>
          </cell>
          <cell r="V1298">
            <v>0</v>
          </cell>
        </row>
        <row r="1299">
          <cell r="T1299" t="str">
            <v>31</v>
          </cell>
          <cell r="U1299" t="str">
            <v>腰壁</v>
          </cell>
          <cell r="V1299">
            <v>0</v>
          </cell>
        </row>
        <row r="1300">
          <cell r="T1300" t="str">
            <v>32</v>
          </cell>
          <cell r="U1300" t="str">
            <v>ＰＨ</v>
          </cell>
          <cell r="V1300">
            <v>0</v>
          </cell>
        </row>
        <row r="1301">
          <cell r="T1301" t="str">
            <v>33</v>
          </cell>
          <cell r="U1301" t="str">
            <v>PC手すり</v>
          </cell>
          <cell r="V1301">
            <v>0</v>
          </cell>
        </row>
        <row r="1302">
          <cell r="T1302" t="str">
            <v>34</v>
          </cell>
          <cell r="U1302" t="str">
            <v>S手すり</v>
          </cell>
          <cell r="V1302">
            <v>0</v>
          </cell>
        </row>
        <row r="1303">
          <cell r="T1303" t="str">
            <v>35</v>
          </cell>
          <cell r="U1303">
            <v>0</v>
          </cell>
          <cell r="V1303">
            <v>0</v>
          </cell>
        </row>
        <row r="1304">
          <cell r="T1304" t="str">
            <v>36</v>
          </cell>
          <cell r="U1304" t="str">
            <v>２階床</v>
          </cell>
          <cell r="V1304">
            <v>0</v>
          </cell>
        </row>
        <row r="1305">
          <cell r="T1305" t="str">
            <v>37</v>
          </cell>
          <cell r="U1305" t="str">
            <v>勾配屋根1</v>
          </cell>
          <cell r="V1305">
            <v>0</v>
          </cell>
        </row>
        <row r="1306">
          <cell r="T1306" t="str">
            <v>38</v>
          </cell>
          <cell r="U1306" t="str">
            <v>勾配屋根2</v>
          </cell>
          <cell r="V1306">
            <v>0</v>
          </cell>
        </row>
        <row r="1307">
          <cell r="T1307" t="str">
            <v>39</v>
          </cell>
          <cell r="U1307" t="str">
            <v>ＰＣ屋根</v>
          </cell>
          <cell r="V1307">
            <v>0</v>
          </cell>
        </row>
        <row r="1308">
          <cell r="T1308" t="str">
            <v>40</v>
          </cell>
          <cell r="U1308" t="str">
            <v>バルコニー</v>
          </cell>
          <cell r="V1308">
            <v>0</v>
          </cell>
        </row>
        <row r="1309">
          <cell r="T1309" t="str">
            <v>41</v>
          </cell>
          <cell r="U1309" t="str">
            <v>庇</v>
          </cell>
          <cell r="V1309">
            <v>0</v>
          </cell>
        </row>
        <row r="1310">
          <cell r="T1310" t="str">
            <v>42</v>
          </cell>
          <cell r="U1310" t="str">
            <v>ＳＲ材</v>
          </cell>
          <cell r="V1310">
            <v>0</v>
          </cell>
        </row>
        <row r="1311">
          <cell r="T1311" t="str">
            <v>43</v>
          </cell>
          <cell r="U1311" t="str">
            <v>Ｒ材</v>
          </cell>
          <cell r="V1311">
            <v>0</v>
          </cell>
        </row>
        <row r="1312">
          <cell r="T1312" t="str">
            <v>44</v>
          </cell>
          <cell r="U1312" t="str">
            <v>垂壁</v>
          </cell>
          <cell r="V1312">
            <v>0</v>
          </cell>
        </row>
        <row r="1313">
          <cell r="T1313" t="str">
            <v>45</v>
          </cell>
          <cell r="U1313">
            <v>0</v>
          </cell>
          <cell r="V1313">
            <v>0</v>
          </cell>
        </row>
        <row r="1314">
          <cell r="T1314" t="str">
            <v>46</v>
          </cell>
          <cell r="U1314" t="str">
            <v>耐・支持壁</v>
          </cell>
          <cell r="V1314">
            <v>0</v>
          </cell>
        </row>
        <row r="1315">
          <cell r="T1315" t="str">
            <v>47</v>
          </cell>
          <cell r="U1315" t="str">
            <v>鉄骨壁</v>
          </cell>
          <cell r="V1315">
            <v>0</v>
          </cell>
        </row>
        <row r="1316">
          <cell r="T1316" t="str">
            <v>48</v>
          </cell>
          <cell r="U1316" t="str">
            <v>窓</v>
          </cell>
          <cell r="V1316">
            <v>0</v>
          </cell>
        </row>
        <row r="1317">
          <cell r="T1317" t="str">
            <v>49</v>
          </cell>
          <cell r="U1317" t="str">
            <v>柱型</v>
          </cell>
          <cell r="V1317">
            <v>0</v>
          </cell>
        </row>
        <row r="1318">
          <cell r="T1318" t="str">
            <v>50</v>
          </cell>
          <cell r="U1318" t="str">
            <v>間仕切</v>
          </cell>
          <cell r="V1318">
            <v>0</v>
          </cell>
        </row>
        <row r="1319">
          <cell r="T1319" t="str">
            <v>51</v>
          </cell>
          <cell r="U1319">
            <v>0</v>
          </cell>
          <cell r="V1319">
            <v>0</v>
          </cell>
        </row>
        <row r="1320">
          <cell r="T1320" t="str">
            <v>52</v>
          </cell>
          <cell r="U1320" t="str">
            <v>腰壁</v>
          </cell>
          <cell r="V1320">
            <v>0</v>
          </cell>
        </row>
        <row r="1321">
          <cell r="T1321" t="str">
            <v>53</v>
          </cell>
          <cell r="U1321">
            <v>0</v>
          </cell>
          <cell r="V1321">
            <v>0</v>
          </cell>
        </row>
        <row r="1322">
          <cell r="T1322" t="str">
            <v>54</v>
          </cell>
          <cell r="U1322" t="str">
            <v>１階床</v>
          </cell>
          <cell r="V1322">
            <v>0</v>
          </cell>
        </row>
        <row r="1323">
          <cell r="T1323" t="str">
            <v>55</v>
          </cell>
          <cell r="U1323">
            <v>0</v>
          </cell>
          <cell r="V1323">
            <v>0</v>
          </cell>
        </row>
        <row r="1324">
          <cell r="T1324" t="str">
            <v>01</v>
          </cell>
          <cell r="U1324">
            <v>0</v>
          </cell>
          <cell r="V1324">
            <v>0</v>
          </cell>
        </row>
        <row r="1325">
          <cell r="T1325" t="str">
            <v>02</v>
          </cell>
          <cell r="U1325">
            <v>0</v>
          </cell>
          <cell r="V1325">
            <v>0</v>
          </cell>
        </row>
        <row r="1326">
          <cell r="T1326" t="str">
            <v>03</v>
          </cell>
          <cell r="U1326" t="str">
            <v>勾配屋根1</v>
          </cell>
          <cell r="V1326">
            <v>0</v>
          </cell>
        </row>
        <row r="1327">
          <cell r="T1327" t="str">
            <v>04</v>
          </cell>
          <cell r="U1327" t="str">
            <v>勾配屋根2</v>
          </cell>
          <cell r="V1327">
            <v>0</v>
          </cell>
        </row>
        <row r="1328">
          <cell r="T1328" t="str">
            <v>05</v>
          </cell>
          <cell r="U1328">
            <v>0</v>
          </cell>
          <cell r="V1328">
            <v>0</v>
          </cell>
        </row>
        <row r="1329">
          <cell r="T1329" t="str">
            <v>06</v>
          </cell>
          <cell r="U1329" t="str">
            <v>鉄骨壁(棟)</v>
          </cell>
          <cell r="V1329">
            <v>0</v>
          </cell>
        </row>
        <row r="1330">
          <cell r="T1330" t="str">
            <v>07</v>
          </cell>
          <cell r="U1330" t="str">
            <v>窓</v>
          </cell>
          <cell r="V1330">
            <v>0</v>
          </cell>
        </row>
        <row r="1331">
          <cell r="T1331" t="str">
            <v>08</v>
          </cell>
          <cell r="U1331" t="str">
            <v>間仕切</v>
          </cell>
          <cell r="V1331">
            <v>0</v>
          </cell>
        </row>
        <row r="1332">
          <cell r="T1332" t="str">
            <v>09</v>
          </cell>
          <cell r="U1332">
            <v>0</v>
          </cell>
          <cell r="V1332">
            <v>0</v>
          </cell>
        </row>
        <row r="1333">
          <cell r="T1333" t="str">
            <v>10</v>
          </cell>
          <cell r="U1333" t="str">
            <v>鉄骨壁</v>
          </cell>
          <cell r="V1333">
            <v>0</v>
          </cell>
        </row>
        <row r="1334">
          <cell r="T1334" t="str">
            <v>11</v>
          </cell>
          <cell r="U1334" t="str">
            <v>ＰＨ</v>
          </cell>
          <cell r="V1334">
            <v>0</v>
          </cell>
        </row>
        <row r="1335">
          <cell r="T1335" t="str">
            <v>12</v>
          </cell>
          <cell r="U1335" t="str">
            <v>PC手すり</v>
          </cell>
          <cell r="V1335">
            <v>0</v>
          </cell>
        </row>
        <row r="1336">
          <cell r="T1336" t="str">
            <v>13</v>
          </cell>
          <cell r="U1336" t="str">
            <v>S手すり</v>
          </cell>
          <cell r="V1336">
            <v>0</v>
          </cell>
        </row>
        <row r="1337">
          <cell r="T1337" t="str">
            <v>14</v>
          </cell>
          <cell r="U1337">
            <v>0</v>
          </cell>
          <cell r="V1337">
            <v>0</v>
          </cell>
        </row>
        <row r="1338">
          <cell r="T1338" t="str">
            <v>15</v>
          </cell>
          <cell r="U1338" t="str">
            <v>３階床</v>
          </cell>
          <cell r="V1338">
            <v>0</v>
          </cell>
        </row>
        <row r="1339">
          <cell r="T1339" t="str">
            <v>16</v>
          </cell>
          <cell r="U1339" t="str">
            <v>勾配屋根1</v>
          </cell>
          <cell r="V1339">
            <v>0</v>
          </cell>
        </row>
        <row r="1340">
          <cell r="T1340" t="str">
            <v>17</v>
          </cell>
          <cell r="U1340" t="str">
            <v>勾配屋根2</v>
          </cell>
          <cell r="V1340">
            <v>0</v>
          </cell>
        </row>
        <row r="1341">
          <cell r="T1341" t="str">
            <v>18</v>
          </cell>
          <cell r="U1341" t="str">
            <v>ＰＣ屋根</v>
          </cell>
          <cell r="V1341">
            <v>0</v>
          </cell>
        </row>
        <row r="1342">
          <cell r="T1342" t="str">
            <v>19</v>
          </cell>
          <cell r="U1342" t="str">
            <v>バルコニー</v>
          </cell>
          <cell r="V1342">
            <v>0</v>
          </cell>
        </row>
        <row r="1343">
          <cell r="T1343" t="str">
            <v>20</v>
          </cell>
          <cell r="U1343" t="str">
            <v>庇</v>
          </cell>
          <cell r="V1343">
            <v>0</v>
          </cell>
        </row>
        <row r="1344">
          <cell r="T1344" t="str">
            <v>21</v>
          </cell>
          <cell r="U1344" t="str">
            <v>ＳＲ材</v>
          </cell>
          <cell r="V1344">
            <v>0</v>
          </cell>
        </row>
        <row r="1345">
          <cell r="T1345" t="str">
            <v>22</v>
          </cell>
          <cell r="U1345" t="str">
            <v>Ｒ材</v>
          </cell>
          <cell r="V1345">
            <v>0</v>
          </cell>
        </row>
        <row r="1346">
          <cell r="T1346" t="str">
            <v>23</v>
          </cell>
          <cell r="U1346" t="str">
            <v>垂壁</v>
          </cell>
          <cell r="V1346">
            <v>0</v>
          </cell>
        </row>
        <row r="1347">
          <cell r="T1347" t="str">
            <v>24</v>
          </cell>
          <cell r="U1347">
            <v>0</v>
          </cell>
          <cell r="V1347">
            <v>0</v>
          </cell>
        </row>
        <row r="1348">
          <cell r="T1348" t="str">
            <v>25</v>
          </cell>
          <cell r="U1348" t="str">
            <v>耐・支持壁</v>
          </cell>
          <cell r="V1348">
            <v>0</v>
          </cell>
        </row>
        <row r="1349">
          <cell r="T1349" t="str">
            <v>26</v>
          </cell>
          <cell r="U1349" t="str">
            <v>鉄骨壁</v>
          </cell>
          <cell r="V1349">
            <v>0</v>
          </cell>
        </row>
        <row r="1350">
          <cell r="T1350" t="str">
            <v>27</v>
          </cell>
          <cell r="U1350" t="str">
            <v>窓</v>
          </cell>
          <cell r="V1350">
            <v>0</v>
          </cell>
        </row>
        <row r="1351">
          <cell r="T1351" t="str">
            <v>28</v>
          </cell>
          <cell r="U1351" t="str">
            <v>柱型</v>
          </cell>
          <cell r="V1351">
            <v>0</v>
          </cell>
        </row>
        <row r="1352">
          <cell r="T1352" t="str">
            <v>29</v>
          </cell>
          <cell r="U1352" t="str">
            <v>間仕切</v>
          </cell>
          <cell r="V1352">
            <v>0</v>
          </cell>
        </row>
        <row r="1353">
          <cell r="T1353" t="str">
            <v>30</v>
          </cell>
          <cell r="U1353">
            <v>0</v>
          </cell>
          <cell r="V1353">
            <v>0</v>
          </cell>
        </row>
        <row r="1354">
          <cell r="T1354" t="str">
            <v>31</v>
          </cell>
          <cell r="U1354" t="str">
            <v>腰壁</v>
          </cell>
          <cell r="V1354">
            <v>0</v>
          </cell>
        </row>
        <row r="1355">
          <cell r="T1355" t="str">
            <v>32</v>
          </cell>
          <cell r="U1355" t="str">
            <v>ＰＨ</v>
          </cell>
          <cell r="V1355">
            <v>0</v>
          </cell>
        </row>
        <row r="1356">
          <cell r="T1356" t="str">
            <v>33</v>
          </cell>
          <cell r="U1356" t="str">
            <v>PC手すり</v>
          </cell>
          <cell r="V1356">
            <v>0</v>
          </cell>
        </row>
        <row r="1357">
          <cell r="T1357" t="str">
            <v>34</v>
          </cell>
          <cell r="U1357" t="str">
            <v>S手すり</v>
          </cell>
          <cell r="V1357">
            <v>0</v>
          </cell>
        </row>
        <row r="1358">
          <cell r="T1358" t="str">
            <v>35</v>
          </cell>
          <cell r="U1358">
            <v>0</v>
          </cell>
          <cell r="V1358">
            <v>0</v>
          </cell>
        </row>
        <row r="1359">
          <cell r="T1359" t="str">
            <v>36</v>
          </cell>
          <cell r="U1359" t="str">
            <v>２階床</v>
          </cell>
          <cell r="V1359">
            <v>0</v>
          </cell>
        </row>
        <row r="1360">
          <cell r="T1360" t="str">
            <v>37</v>
          </cell>
          <cell r="U1360" t="str">
            <v>勾配屋根1</v>
          </cell>
          <cell r="V1360">
            <v>0</v>
          </cell>
        </row>
        <row r="1361">
          <cell r="T1361" t="str">
            <v>38</v>
          </cell>
          <cell r="U1361" t="str">
            <v>勾配屋根2</v>
          </cell>
          <cell r="V1361">
            <v>0</v>
          </cell>
        </row>
        <row r="1362">
          <cell r="T1362" t="str">
            <v>39</v>
          </cell>
          <cell r="U1362" t="str">
            <v>ＰＣ屋根</v>
          </cell>
          <cell r="V1362">
            <v>0</v>
          </cell>
        </row>
        <row r="1363">
          <cell r="T1363" t="str">
            <v>40</v>
          </cell>
          <cell r="U1363" t="str">
            <v>バルコニー</v>
          </cell>
          <cell r="V1363">
            <v>0</v>
          </cell>
        </row>
        <row r="1364">
          <cell r="T1364" t="str">
            <v>41</v>
          </cell>
          <cell r="U1364" t="str">
            <v>庇</v>
          </cell>
          <cell r="V1364">
            <v>0</v>
          </cell>
        </row>
        <row r="1365">
          <cell r="T1365" t="str">
            <v>42</v>
          </cell>
          <cell r="U1365" t="str">
            <v>ＳＲ材</v>
          </cell>
          <cell r="V1365">
            <v>0</v>
          </cell>
        </row>
        <row r="1366">
          <cell r="T1366" t="str">
            <v>43</v>
          </cell>
          <cell r="U1366" t="str">
            <v>Ｒ材</v>
          </cell>
          <cell r="V1366">
            <v>0</v>
          </cell>
        </row>
        <row r="1367">
          <cell r="T1367" t="str">
            <v>44</v>
          </cell>
          <cell r="U1367" t="str">
            <v>垂壁</v>
          </cell>
          <cell r="V1367">
            <v>0</v>
          </cell>
        </row>
        <row r="1368">
          <cell r="T1368" t="str">
            <v>45</v>
          </cell>
          <cell r="U1368">
            <v>0</v>
          </cell>
          <cell r="V1368">
            <v>0</v>
          </cell>
        </row>
        <row r="1369">
          <cell r="T1369" t="str">
            <v>46</v>
          </cell>
          <cell r="U1369" t="str">
            <v>耐・支持壁</v>
          </cell>
          <cell r="V1369">
            <v>0</v>
          </cell>
        </row>
        <row r="1370">
          <cell r="T1370" t="str">
            <v>47</v>
          </cell>
          <cell r="U1370" t="str">
            <v>鉄骨壁</v>
          </cell>
          <cell r="V1370">
            <v>0</v>
          </cell>
        </row>
        <row r="1371">
          <cell r="T1371" t="str">
            <v>48</v>
          </cell>
          <cell r="U1371" t="str">
            <v>窓</v>
          </cell>
          <cell r="V1371">
            <v>0</v>
          </cell>
        </row>
        <row r="1372">
          <cell r="T1372" t="str">
            <v>49</v>
          </cell>
          <cell r="U1372" t="str">
            <v>柱型</v>
          </cell>
          <cell r="V1372">
            <v>0</v>
          </cell>
        </row>
        <row r="1373">
          <cell r="T1373" t="str">
            <v>50</v>
          </cell>
          <cell r="U1373" t="str">
            <v>間仕切</v>
          </cell>
          <cell r="V1373">
            <v>0</v>
          </cell>
        </row>
        <row r="1374">
          <cell r="T1374" t="str">
            <v>51</v>
          </cell>
          <cell r="U1374">
            <v>0</v>
          </cell>
          <cell r="V1374">
            <v>0</v>
          </cell>
        </row>
        <row r="1375">
          <cell r="T1375" t="str">
            <v>52</v>
          </cell>
          <cell r="U1375" t="str">
            <v>腰壁</v>
          </cell>
          <cell r="V1375">
            <v>0</v>
          </cell>
        </row>
        <row r="1376">
          <cell r="T1376" t="str">
            <v>53</v>
          </cell>
          <cell r="U1376">
            <v>0</v>
          </cell>
          <cell r="V1376">
            <v>0</v>
          </cell>
        </row>
        <row r="1377">
          <cell r="T1377" t="str">
            <v>54</v>
          </cell>
          <cell r="U1377" t="str">
            <v>１階床</v>
          </cell>
          <cell r="V1377">
            <v>0</v>
          </cell>
        </row>
        <row r="1378">
          <cell r="T1378" t="str">
            <v>55</v>
          </cell>
          <cell r="U1378">
            <v>0</v>
          </cell>
          <cell r="V1378">
            <v>0</v>
          </cell>
        </row>
        <row r="1379">
          <cell r="T1379" t="str">
            <v>01</v>
          </cell>
          <cell r="U1379">
            <v>0</v>
          </cell>
          <cell r="V1379">
            <v>0</v>
          </cell>
        </row>
        <row r="1380">
          <cell r="T1380" t="str">
            <v>02</v>
          </cell>
          <cell r="U1380">
            <v>0</v>
          </cell>
          <cell r="V1380">
            <v>0</v>
          </cell>
        </row>
        <row r="1381">
          <cell r="T1381" t="str">
            <v>03</v>
          </cell>
          <cell r="U1381" t="str">
            <v>勾配屋根1</v>
          </cell>
          <cell r="V1381">
            <v>0</v>
          </cell>
        </row>
        <row r="1382">
          <cell r="T1382" t="str">
            <v>04</v>
          </cell>
          <cell r="U1382" t="str">
            <v>勾配屋根2</v>
          </cell>
          <cell r="V1382">
            <v>0</v>
          </cell>
        </row>
        <row r="1383">
          <cell r="T1383" t="str">
            <v>05</v>
          </cell>
          <cell r="U1383">
            <v>0</v>
          </cell>
          <cell r="V1383">
            <v>0</v>
          </cell>
        </row>
        <row r="1384">
          <cell r="T1384" t="str">
            <v>06</v>
          </cell>
          <cell r="U1384" t="str">
            <v>鉄骨壁(棟)</v>
          </cell>
          <cell r="V1384">
            <v>0</v>
          </cell>
        </row>
        <row r="1385">
          <cell r="T1385" t="str">
            <v>07</v>
          </cell>
          <cell r="U1385" t="str">
            <v>窓</v>
          </cell>
          <cell r="V1385">
            <v>0</v>
          </cell>
        </row>
        <row r="1386">
          <cell r="T1386" t="str">
            <v>08</v>
          </cell>
          <cell r="U1386" t="str">
            <v>間仕切</v>
          </cell>
          <cell r="V1386">
            <v>0</v>
          </cell>
        </row>
        <row r="1387">
          <cell r="T1387" t="str">
            <v>09</v>
          </cell>
          <cell r="U1387">
            <v>0</v>
          </cell>
          <cell r="V1387">
            <v>0</v>
          </cell>
        </row>
        <row r="1388">
          <cell r="T1388" t="str">
            <v>10</v>
          </cell>
          <cell r="U1388" t="str">
            <v>鉄骨壁</v>
          </cell>
          <cell r="V1388">
            <v>0</v>
          </cell>
        </row>
        <row r="1389">
          <cell r="T1389" t="str">
            <v>11</v>
          </cell>
          <cell r="U1389" t="str">
            <v>ＰＨ</v>
          </cell>
          <cell r="V1389">
            <v>0</v>
          </cell>
        </row>
        <row r="1390">
          <cell r="T1390" t="str">
            <v>12</v>
          </cell>
          <cell r="U1390" t="str">
            <v>PC手すり</v>
          </cell>
          <cell r="V1390">
            <v>0</v>
          </cell>
        </row>
        <row r="1391">
          <cell r="T1391" t="str">
            <v>13</v>
          </cell>
          <cell r="U1391" t="str">
            <v>S手すり</v>
          </cell>
          <cell r="V1391">
            <v>0</v>
          </cell>
        </row>
        <row r="1392">
          <cell r="T1392" t="str">
            <v>14</v>
          </cell>
          <cell r="U1392">
            <v>0</v>
          </cell>
          <cell r="V1392">
            <v>0</v>
          </cell>
        </row>
        <row r="1393">
          <cell r="T1393" t="str">
            <v>15</v>
          </cell>
          <cell r="U1393" t="str">
            <v>３階床</v>
          </cell>
          <cell r="V1393">
            <v>0</v>
          </cell>
        </row>
        <row r="1394">
          <cell r="T1394" t="str">
            <v>16</v>
          </cell>
          <cell r="U1394" t="str">
            <v>勾配屋根1</v>
          </cell>
          <cell r="V1394">
            <v>0</v>
          </cell>
        </row>
        <row r="1395">
          <cell r="T1395" t="str">
            <v>17</v>
          </cell>
          <cell r="U1395" t="str">
            <v>勾配屋根2</v>
          </cell>
          <cell r="V1395">
            <v>0</v>
          </cell>
        </row>
        <row r="1396">
          <cell r="T1396" t="str">
            <v>18</v>
          </cell>
          <cell r="U1396" t="str">
            <v>ＰＣ屋根</v>
          </cell>
          <cell r="V1396">
            <v>0</v>
          </cell>
        </row>
        <row r="1397">
          <cell r="T1397" t="str">
            <v>19</v>
          </cell>
          <cell r="U1397" t="str">
            <v>バルコニー</v>
          </cell>
          <cell r="V1397">
            <v>0</v>
          </cell>
        </row>
        <row r="1398">
          <cell r="T1398" t="str">
            <v>20</v>
          </cell>
          <cell r="U1398" t="str">
            <v>庇</v>
          </cell>
          <cell r="V1398">
            <v>0</v>
          </cell>
        </row>
        <row r="1399">
          <cell r="T1399" t="str">
            <v>21</v>
          </cell>
          <cell r="U1399" t="str">
            <v>ＳＲ材</v>
          </cell>
          <cell r="V1399">
            <v>0</v>
          </cell>
        </row>
        <row r="1400">
          <cell r="T1400" t="str">
            <v>22</v>
          </cell>
          <cell r="U1400" t="str">
            <v>Ｒ材</v>
          </cell>
          <cell r="V1400">
            <v>0</v>
          </cell>
        </row>
        <row r="1401">
          <cell r="T1401" t="str">
            <v>23</v>
          </cell>
          <cell r="U1401" t="str">
            <v>垂壁</v>
          </cell>
          <cell r="V1401">
            <v>0</v>
          </cell>
        </row>
        <row r="1402">
          <cell r="T1402" t="str">
            <v>24</v>
          </cell>
          <cell r="U1402">
            <v>0</v>
          </cell>
          <cell r="V1402">
            <v>0</v>
          </cell>
        </row>
        <row r="1403">
          <cell r="T1403" t="str">
            <v>25</v>
          </cell>
          <cell r="U1403" t="str">
            <v>耐・支持壁</v>
          </cell>
          <cell r="V1403">
            <v>0</v>
          </cell>
        </row>
        <row r="1404">
          <cell r="T1404" t="str">
            <v>26</v>
          </cell>
          <cell r="U1404" t="str">
            <v>鉄骨壁</v>
          </cell>
          <cell r="V1404">
            <v>0</v>
          </cell>
        </row>
        <row r="1405">
          <cell r="T1405" t="str">
            <v>27</v>
          </cell>
          <cell r="U1405" t="str">
            <v>窓</v>
          </cell>
          <cell r="V1405">
            <v>0</v>
          </cell>
        </row>
        <row r="1406">
          <cell r="T1406" t="str">
            <v>28</v>
          </cell>
          <cell r="U1406" t="str">
            <v>柱型</v>
          </cell>
          <cell r="V1406">
            <v>0</v>
          </cell>
        </row>
        <row r="1407">
          <cell r="T1407" t="str">
            <v>29</v>
          </cell>
          <cell r="U1407" t="str">
            <v>間仕切</v>
          </cell>
          <cell r="V1407">
            <v>0</v>
          </cell>
        </row>
        <row r="1408">
          <cell r="T1408" t="str">
            <v>30</v>
          </cell>
          <cell r="U1408">
            <v>0</v>
          </cell>
          <cell r="V1408">
            <v>0</v>
          </cell>
        </row>
        <row r="1409">
          <cell r="T1409" t="str">
            <v>31</v>
          </cell>
          <cell r="U1409" t="str">
            <v>腰壁</v>
          </cell>
          <cell r="V1409">
            <v>0</v>
          </cell>
        </row>
        <row r="1410">
          <cell r="T1410" t="str">
            <v>32</v>
          </cell>
          <cell r="U1410" t="str">
            <v>ＰＨ</v>
          </cell>
          <cell r="V1410">
            <v>0</v>
          </cell>
        </row>
        <row r="1411">
          <cell r="T1411" t="str">
            <v>33</v>
          </cell>
          <cell r="U1411" t="str">
            <v>PC手すり</v>
          </cell>
          <cell r="V1411">
            <v>0</v>
          </cell>
        </row>
        <row r="1412">
          <cell r="T1412" t="str">
            <v>34</v>
          </cell>
          <cell r="U1412" t="str">
            <v>S手すり</v>
          </cell>
          <cell r="V1412">
            <v>0</v>
          </cell>
        </row>
        <row r="1413">
          <cell r="T1413" t="str">
            <v>35</v>
          </cell>
          <cell r="U1413">
            <v>0</v>
          </cell>
          <cell r="V1413">
            <v>0</v>
          </cell>
        </row>
        <row r="1414">
          <cell r="T1414" t="str">
            <v>36</v>
          </cell>
          <cell r="U1414" t="str">
            <v>２階床</v>
          </cell>
          <cell r="V1414">
            <v>0</v>
          </cell>
        </row>
        <row r="1415">
          <cell r="T1415" t="str">
            <v>37</v>
          </cell>
          <cell r="U1415" t="str">
            <v>勾配屋根1</v>
          </cell>
          <cell r="V1415">
            <v>0</v>
          </cell>
        </row>
        <row r="1416">
          <cell r="T1416" t="str">
            <v>38</v>
          </cell>
          <cell r="U1416" t="str">
            <v>勾配屋根2</v>
          </cell>
          <cell r="V1416">
            <v>0</v>
          </cell>
        </row>
        <row r="1417">
          <cell r="T1417" t="str">
            <v>39</v>
          </cell>
          <cell r="U1417" t="str">
            <v>ＰＣ屋根</v>
          </cell>
          <cell r="V1417">
            <v>0</v>
          </cell>
        </row>
        <row r="1418">
          <cell r="T1418" t="str">
            <v>40</v>
          </cell>
          <cell r="U1418" t="str">
            <v>バルコニー</v>
          </cell>
          <cell r="V1418">
            <v>0</v>
          </cell>
        </row>
        <row r="1419">
          <cell r="T1419" t="str">
            <v>41</v>
          </cell>
          <cell r="U1419" t="str">
            <v>庇</v>
          </cell>
          <cell r="V1419">
            <v>0</v>
          </cell>
        </row>
        <row r="1420">
          <cell r="T1420" t="str">
            <v>42</v>
          </cell>
          <cell r="U1420" t="str">
            <v>ＳＲ材</v>
          </cell>
          <cell r="V1420">
            <v>0</v>
          </cell>
        </row>
        <row r="1421">
          <cell r="T1421" t="str">
            <v>43</v>
          </cell>
          <cell r="U1421" t="str">
            <v>Ｒ材</v>
          </cell>
          <cell r="V1421">
            <v>0</v>
          </cell>
        </row>
        <row r="1422">
          <cell r="T1422" t="str">
            <v>44</v>
          </cell>
          <cell r="U1422" t="str">
            <v>垂壁</v>
          </cell>
          <cell r="V1422">
            <v>0</v>
          </cell>
        </row>
        <row r="1423">
          <cell r="T1423" t="str">
            <v>45</v>
          </cell>
          <cell r="U1423">
            <v>0</v>
          </cell>
          <cell r="V1423">
            <v>0</v>
          </cell>
        </row>
        <row r="1424">
          <cell r="T1424" t="str">
            <v>46</v>
          </cell>
          <cell r="U1424" t="str">
            <v>耐・支持壁</v>
          </cell>
          <cell r="V1424">
            <v>0</v>
          </cell>
        </row>
        <row r="1425">
          <cell r="T1425" t="str">
            <v>47</v>
          </cell>
          <cell r="U1425" t="str">
            <v>鉄骨壁</v>
          </cell>
          <cell r="V1425">
            <v>0</v>
          </cell>
        </row>
        <row r="1426">
          <cell r="T1426" t="str">
            <v>48</v>
          </cell>
          <cell r="U1426" t="str">
            <v>窓</v>
          </cell>
          <cell r="V1426">
            <v>0</v>
          </cell>
        </row>
        <row r="1427">
          <cell r="T1427" t="str">
            <v>49</v>
          </cell>
          <cell r="U1427" t="str">
            <v>柱型</v>
          </cell>
          <cell r="V1427">
            <v>0</v>
          </cell>
        </row>
        <row r="1428">
          <cell r="T1428" t="str">
            <v>50</v>
          </cell>
          <cell r="U1428" t="str">
            <v>間仕切</v>
          </cell>
          <cell r="V1428">
            <v>0</v>
          </cell>
        </row>
        <row r="1429">
          <cell r="T1429" t="str">
            <v>51</v>
          </cell>
          <cell r="U1429">
            <v>0</v>
          </cell>
          <cell r="V1429">
            <v>0</v>
          </cell>
        </row>
        <row r="1430">
          <cell r="T1430" t="str">
            <v>52</v>
          </cell>
          <cell r="U1430" t="str">
            <v>腰壁</v>
          </cell>
          <cell r="V1430">
            <v>0</v>
          </cell>
        </row>
        <row r="1431">
          <cell r="T1431" t="str">
            <v>53</v>
          </cell>
          <cell r="U1431">
            <v>0</v>
          </cell>
          <cell r="V1431">
            <v>0</v>
          </cell>
        </row>
        <row r="1432">
          <cell r="T1432" t="str">
            <v>54</v>
          </cell>
          <cell r="U1432" t="str">
            <v>１階床</v>
          </cell>
          <cell r="V1432">
            <v>0</v>
          </cell>
        </row>
        <row r="1433">
          <cell r="T1433" t="str">
            <v>55</v>
          </cell>
          <cell r="U1433">
            <v>0</v>
          </cell>
          <cell r="V1433">
            <v>0</v>
          </cell>
        </row>
        <row r="1434">
          <cell r="T1434" t="str">
            <v>01</v>
          </cell>
          <cell r="U1434">
            <v>0</v>
          </cell>
          <cell r="V1434">
            <v>0</v>
          </cell>
        </row>
        <row r="1435">
          <cell r="T1435" t="str">
            <v>02</v>
          </cell>
          <cell r="U1435">
            <v>0</v>
          </cell>
          <cell r="V1435">
            <v>0</v>
          </cell>
        </row>
        <row r="1436">
          <cell r="T1436" t="str">
            <v>03</v>
          </cell>
          <cell r="U1436" t="str">
            <v>勾配屋根1</v>
          </cell>
          <cell r="V1436">
            <v>0</v>
          </cell>
        </row>
        <row r="1437">
          <cell r="T1437" t="str">
            <v>04</v>
          </cell>
          <cell r="U1437" t="str">
            <v>勾配屋根2</v>
          </cell>
          <cell r="V1437">
            <v>0</v>
          </cell>
        </row>
        <row r="1438">
          <cell r="T1438" t="str">
            <v>05</v>
          </cell>
          <cell r="U1438">
            <v>0</v>
          </cell>
          <cell r="V1438">
            <v>0</v>
          </cell>
        </row>
        <row r="1439">
          <cell r="T1439" t="str">
            <v>06</v>
          </cell>
          <cell r="U1439" t="str">
            <v>鉄骨壁(棟)</v>
          </cell>
          <cell r="V1439">
            <v>0</v>
          </cell>
        </row>
        <row r="1440">
          <cell r="T1440" t="str">
            <v>07</v>
          </cell>
          <cell r="U1440" t="str">
            <v>窓</v>
          </cell>
          <cell r="V1440">
            <v>0</v>
          </cell>
        </row>
        <row r="1441">
          <cell r="T1441" t="str">
            <v>08</v>
          </cell>
          <cell r="U1441" t="str">
            <v>間仕切</v>
          </cell>
          <cell r="V1441">
            <v>0</v>
          </cell>
        </row>
        <row r="1442">
          <cell r="T1442" t="str">
            <v>09</v>
          </cell>
          <cell r="U1442">
            <v>0</v>
          </cell>
          <cell r="V1442">
            <v>0</v>
          </cell>
        </row>
        <row r="1443">
          <cell r="T1443" t="str">
            <v>10</v>
          </cell>
          <cell r="U1443" t="str">
            <v>鉄骨壁</v>
          </cell>
          <cell r="V1443">
            <v>0</v>
          </cell>
        </row>
        <row r="1444">
          <cell r="T1444" t="str">
            <v>11</v>
          </cell>
          <cell r="U1444" t="str">
            <v>ＰＨ</v>
          </cell>
          <cell r="V1444">
            <v>0</v>
          </cell>
        </row>
        <row r="1445">
          <cell r="T1445" t="str">
            <v>12</v>
          </cell>
          <cell r="U1445" t="str">
            <v>PC手すり</v>
          </cell>
          <cell r="V1445">
            <v>0</v>
          </cell>
        </row>
        <row r="1446">
          <cell r="T1446" t="str">
            <v>13</v>
          </cell>
          <cell r="U1446" t="str">
            <v>S手すり</v>
          </cell>
          <cell r="V1446">
            <v>0</v>
          </cell>
        </row>
        <row r="1447">
          <cell r="T1447" t="str">
            <v>14</v>
          </cell>
          <cell r="U1447">
            <v>0</v>
          </cell>
          <cell r="V1447">
            <v>0</v>
          </cell>
        </row>
        <row r="1448">
          <cell r="T1448" t="str">
            <v>15</v>
          </cell>
          <cell r="U1448" t="str">
            <v>３階床</v>
          </cell>
          <cell r="V1448">
            <v>0</v>
          </cell>
        </row>
        <row r="1449">
          <cell r="T1449" t="str">
            <v>16</v>
          </cell>
          <cell r="U1449" t="str">
            <v>勾配屋根1</v>
          </cell>
          <cell r="V1449">
            <v>0</v>
          </cell>
        </row>
        <row r="1450">
          <cell r="T1450" t="str">
            <v>17</v>
          </cell>
          <cell r="U1450" t="str">
            <v>勾配屋根2</v>
          </cell>
          <cell r="V1450">
            <v>0</v>
          </cell>
        </row>
        <row r="1451">
          <cell r="T1451" t="str">
            <v>18</v>
          </cell>
          <cell r="U1451" t="str">
            <v>ＰＣ屋根</v>
          </cell>
          <cell r="V1451">
            <v>0</v>
          </cell>
        </row>
        <row r="1452">
          <cell r="T1452" t="str">
            <v>19</v>
          </cell>
          <cell r="U1452" t="str">
            <v>バルコニー</v>
          </cell>
          <cell r="V1452">
            <v>0</v>
          </cell>
        </row>
        <row r="1453">
          <cell r="T1453" t="str">
            <v>20</v>
          </cell>
          <cell r="U1453" t="str">
            <v>庇</v>
          </cell>
          <cell r="V1453">
            <v>0</v>
          </cell>
        </row>
        <row r="1454">
          <cell r="T1454" t="str">
            <v>21</v>
          </cell>
          <cell r="U1454" t="str">
            <v>ＳＲ材</v>
          </cell>
          <cell r="V1454">
            <v>0</v>
          </cell>
        </row>
        <row r="1455">
          <cell r="T1455" t="str">
            <v>22</v>
          </cell>
          <cell r="U1455" t="str">
            <v>Ｒ材</v>
          </cell>
          <cell r="V1455">
            <v>0</v>
          </cell>
        </row>
        <row r="1456">
          <cell r="T1456" t="str">
            <v>23</v>
          </cell>
          <cell r="U1456" t="str">
            <v>垂壁</v>
          </cell>
          <cell r="V1456">
            <v>0</v>
          </cell>
        </row>
        <row r="1457">
          <cell r="T1457" t="str">
            <v>24</v>
          </cell>
          <cell r="U1457">
            <v>0</v>
          </cell>
          <cell r="V1457">
            <v>0</v>
          </cell>
        </row>
        <row r="1458">
          <cell r="T1458" t="str">
            <v>25</v>
          </cell>
          <cell r="U1458" t="str">
            <v>耐・支持壁</v>
          </cell>
          <cell r="V1458">
            <v>0</v>
          </cell>
        </row>
        <row r="1459">
          <cell r="T1459" t="str">
            <v>26</v>
          </cell>
          <cell r="U1459" t="str">
            <v>鉄骨壁</v>
          </cell>
          <cell r="V1459">
            <v>0</v>
          </cell>
        </row>
        <row r="1460">
          <cell r="T1460" t="str">
            <v>27</v>
          </cell>
          <cell r="U1460" t="str">
            <v>窓</v>
          </cell>
          <cell r="V1460">
            <v>0</v>
          </cell>
        </row>
        <row r="1461">
          <cell r="T1461" t="str">
            <v>28</v>
          </cell>
          <cell r="U1461" t="str">
            <v>柱型</v>
          </cell>
          <cell r="V1461">
            <v>0</v>
          </cell>
        </row>
        <row r="1462">
          <cell r="T1462" t="str">
            <v>29</v>
          </cell>
          <cell r="U1462" t="str">
            <v>間仕切</v>
          </cell>
          <cell r="V1462">
            <v>0</v>
          </cell>
        </row>
        <row r="1463">
          <cell r="T1463" t="str">
            <v>30</v>
          </cell>
          <cell r="U1463">
            <v>0</v>
          </cell>
          <cell r="V1463">
            <v>0</v>
          </cell>
        </row>
        <row r="1464">
          <cell r="T1464" t="str">
            <v>31</v>
          </cell>
          <cell r="U1464" t="str">
            <v>腰壁</v>
          </cell>
          <cell r="V1464">
            <v>0</v>
          </cell>
        </row>
        <row r="1465">
          <cell r="T1465" t="str">
            <v>32</v>
          </cell>
          <cell r="U1465" t="str">
            <v>ＰＨ</v>
          </cell>
          <cell r="V1465">
            <v>0</v>
          </cell>
        </row>
        <row r="1466">
          <cell r="T1466" t="str">
            <v>33</v>
          </cell>
          <cell r="U1466" t="str">
            <v>PC手すり</v>
          </cell>
          <cell r="V1466">
            <v>0</v>
          </cell>
        </row>
        <row r="1467">
          <cell r="T1467" t="str">
            <v>34</v>
          </cell>
          <cell r="U1467" t="str">
            <v>S手すり</v>
          </cell>
          <cell r="V1467">
            <v>0</v>
          </cell>
        </row>
        <row r="1468">
          <cell r="T1468" t="str">
            <v>35</v>
          </cell>
          <cell r="U1468">
            <v>0</v>
          </cell>
          <cell r="V1468">
            <v>0</v>
          </cell>
        </row>
        <row r="1469">
          <cell r="T1469" t="str">
            <v>36</v>
          </cell>
          <cell r="U1469" t="str">
            <v>２階床</v>
          </cell>
          <cell r="V1469">
            <v>0</v>
          </cell>
        </row>
        <row r="1470">
          <cell r="T1470" t="str">
            <v>37</v>
          </cell>
          <cell r="U1470" t="str">
            <v>勾配屋根1</v>
          </cell>
          <cell r="V1470">
            <v>0</v>
          </cell>
        </row>
        <row r="1471">
          <cell r="T1471" t="str">
            <v>38</v>
          </cell>
          <cell r="U1471" t="str">
            <v>勾配屋根2</v>
          </cell>
          <cell r="V1471">
            <v>0</v>
          </cell>
        </row>
        <row r="1472">
          <cell r="T1472" t="str">
            <v>39</v>
          </cell>
          <cell r="U1472" t="str">
            <v>ＰＣ屋根</v>
          </cell>
          <cell r="V1472">
            <v>0</v>
          </cell>
        </row>
        <row r="1473">
          <cell r="T1473" t="str">
            <v>40</v>
          </cell>
          <cell r="U1473" t="str">
            <v>バルコニー</v>
          </cell>
          <cell r="V1473">
            <v>0</v>
          </cell>
        </row>
        <row r="1474">
          <cell r="T1474" t="str">
            <v>41</v>
          </cell>
          <cell r="U1474" t="str">
            <v>庇</v>
          </cell>
          <cell r="V1474">
            <v>0</v>
          </cell>
        </row>
        <row r="1475">
          <cell r="T1475" t="str">
            <v>42</v>
          </cell>
          <cell r="U1475" t="str">
            <v>ＳＲ材</v>
          </cell>
          <cell r="V1475">
            <v>0</v>
          </cell>
        </row>
        <row r="1476">
          <cell r="T1476" t="str">
            <v>43</v>
          </cell>
          <cell r="U1476" t="str">
            <v>Ｒ材</v>
          </cell>
          <cell r="V1476">
            <v>0</v>
          </cell>
        </row>
        <row r="1477">
          <cell r="T1477" t="str">
            <v>44</v>
          </cell>
          <cell r="U1477" t="str">
            <v>垂壁</v>
          </cell>
          <cell r="V1477">
            <v>0</v>
          </cell>
        </row>
        <row r="1478">
          <cell r="T1478" t="str">
            <v>45</v>
          </cell>
          <cell r="U1478">
            <v>0</v>
          </cell>
          <cell r="V1478">
            <v>0</v>
          </cell>
        </row>
        <row r="1479">
          <cell r="T1479" t="str">
            <v>46</v>
          </cell>
          <cell r="U1479" t="str">
            <v>耐・支持壁</v>
          </cell>
          <cell r="V1479">
            <v>0</v>
          </cell>
        </row>
        <row r="1480">
          <cell r="T1480" t="str">
            <v>47</v>
          </cell>
          <cell r="U1480" t="str">
            <v>鉄骨壁</v>
          </cell>
          <cell r="V1480">
            <v>0</v>
          </cell>
        </row>
        <row r="1481">
          <cell r="T1481" t="str">
            <v>48</v>
          </cell>
          <cell r="U1481" t="str">
            <v>窓</v>
          </cell>
          <cell r="V1481">
            <v>0</v>
          </cell>
        </row>
        <row r="1482">
          <cell r="T1482" t="str">
            <v>49</v>
          </cell>
          <cell r="U1482" t="str">
            <v>柱型</v>
          </cell>
          <cell r="V1482">
            <v>0</v>
          </cell>
        </row>
        <row r="1483">
          <cell r="T1483" t="str">
            <v>50</v>
          </cell>
          <cell r="U1483" t="str">
            <v>間仕切</v>
          </cell>
          <cell r="V1483">
            <v>0</v>
          </cell>
        </row>
        <row r="1484">
          <cell r="T1484" t="str">
            <v>51</v>
          </cell>
          <cell r="U1484">
            <v>0</v>
          </cell>
          <cell r="V1484">
            <v>0</v>
          </cell>
        </row>
        <row r="1485">
          <cell r="T1485" t="str">
            <v>52</v>
          </cell>
          <cell r="U1485" t="str">
            <v>腰壁</v>
          </cell>
          <cell r="V1485">
            <v>0</v>
          </cell>
        </row>
        <row r="1486">
          <cell r="T1486" t="str">
            <v>53</v>
          </cell>
          <cell r="U1486">
            <v>0</v>
          </cell>
          <cell r="V1486">
            <v>0</v>
          </cell>
        </row>
        <row r="1487">
          <cell r="T1487" t="str">
            <v>54</v>
          </cell>
          <cell r="U1487" t="str">
            <v>１階床</v>
          </cell>
          <cell r="V1487">
            <v>0</v>
          </cell>
        </row>
        <row r="1488">
          <cell r="T1488" t="str">
            <v>55</v>
          </cell>
          <cell r="U1488">
            <v>0</v>
          </cell>
          <cell r="V1488">
            <v>0</v>
          </cell>
        </row>
        <row r="1489">
          <cell r="T1489" t="str">
            <v>01</v>
          </cell>
          <cell r="U1489">
            <v>0</v>
          </cell>
          <cell r="V1489">
            <v>0</v>
          </cell>
        </row>
        <row r="1490">
          <cell r="T1490" t="str">
            <v>02</v>
          </cell>
          <cell r="U1490">
            <v>0</v>
          </cell>
          <cell r="V1490">
            <v>0</v>
          </cell>
        </row>
        <row r="1491">
          <cell r="T1491" t="str">
            <v>03</v>
          </cell>
          <cell r="U1491" t="str">
            <v>勾配屋根1</v>
          </cell>
          <cell r="V1491">
            <v>0</v>
          </cell>
        </row>
        <row r="1492">
          <cell r="T1492" t="str">
            <v>04</v>
          </cell>
          <cell r="U1492" t="str">
            <v>勾配屋根2</v>
          </cell>
          <cell r="V1492">
            <v>0</v>
          </cell>
        </row>
        <row r="1493">
          <cell r="T1493" t="str">
            <v>05</v>
          </cell>
          <cell r="U1493">
            <v>0</v>
          </cell>
          <cell r="V1493">
            <v>0</v>
          </cell>
        </row>
        <row r="1494">
          <cell r="T1494" t="str">
            <v>06</v>
          </cell>
          <cell r="U1494" t="str">
            <v>鉄骨壁(棟)</v>
          </cell>
          <cell r="V1494">
            <v>0</v>
          </cell>
        </row>
        <row r="1495">
          <cell r="T1495" t="str">
            <v>07</v>
          </cell>
          <cell r="U1495" t="str">
            <v>窓</v>
          </cell>
          <cell r="V1495">
            <v>0</v>
          </cell>
        </row>
        <row r="1496">
          <cell r="T1496" t="str">
            <v>08</v>
          </cell>
          <cell r="U1496" t="str">
            <v>間仕切</v>
          </cell>
          <cell r="V1496">
            <v>0</v>
          </cell>
        </row>
        <row r="1497">
          <cell r="T1497" t="str">
            <v>09</v>
          </cell>
          <cell r="U1497">
            <v>0</v>
          </cell>
          <cell r="V1497">
            <v>0</v>
          </cell>
        </row>
        <row r="1498">
          <cell r="T1498" t="str">
            <v>10</v>
          </cell>
          <cell r="U1498" t="str">
            <v>鉄骨壁</v>
          </cell>
          <cell r="V1498">
            <v>0</v>
          </cell>
        </row>
        <row r="1499">
          <cell r="T1499" t="str">
            <v>11</v>
          </cell>
          <cell r="U1499" t="str">
            <v>ＰＨ</v>
          </cell>
          <cell r="V1499">
            <v>0</v>
          </cell>
        </row>
        <row r="1500">
          <cell r="T1500" t="str">
            <v>12</v>
          </cell>
          <cell r="U1500" t="str">
            <v>PC手すり</v>
          </cell>
          <cell r="V1500">
            <v>0</v>
          </cell>
        </row>
        <row r="1501">
          <cell r="T1501" t="str">
            <v>13</v>
          </cell>
          <cell r="U1501" t="str">
            <v>S手すり</v>
          </cell>
          <cell r="V1501">
            <v>0</v>
          </cell>
        </row>
        <row r="1502">
          <cell r="T1502" t="str">
            <v>14</v>
          </cell>
          <cell r="U1502">
            <v>0</v>
          </cell>
          <cell r="V1502">
            <v>0</v>
          </cell>
        </row>
        <row r="1503">
          <cell r="T1503" t="str">
            <v>15</v>
          </cell>
          <cell r="U1503" t="str">
            <v>３階床</v>
          </cell>
          <cell r="V1503">
            <v>0</v>
          </cell>
        </row>
        <row r="1504">
          <cell r="T1504" t="str">
            <v>16</v>
          </cell>
          <cell r="U1504" t="str">
            <v>勾配屋根1</v>
          </cell>
          <cell r="V1504">
            <v>0</v>
          </cell>
        </row>
        <row r="1505">
          <cell r="T1505" t="str">
            <v>17</v>
          </cell>
          <cell r="U1505" t="str">
            <v>勾配屋根2</v>
          </cell>
          <cell r="V1505">
            <v>0</v>
          </cell>
        </row>
        <row r="1506">
          <cell r="T1506" t="str">
            <v>18</v>
          </cell>
          <cell r="U1506" t="str">
            <v>ＰＣ屋根</v>
          </cell>
          <cell r="V1506">
            <v>0</v>
          </cell>
        </row>
        <row r="1507">
          <cell r="T1507" t="str">
            <v>19</v>
          </cell>
          <cell r="U1507" t="str">
            <v>バルコニー</v>
          </cell>
          <cell r="V1507">
            <v>0</v>
          </cell>
        </row>
        <row r="1508">
          <cell r="T1508" t="str">
            <v>20</v>
          </cell>
          <cell r="U1508" t="str">
            <v>庇</v>
          </cell>
          <cell r="V1508">
            <v>0</v>
          </cell>
        </row>
        <row r="1509">
          <cell r="T1509" t="str">
            <v>21</v>
          </cell>
          <cell r="U1509" t="str">
            <v>ＳＲ材</v>
          </cell>
          <cell r="V1509">
            <v>0</v>
          </cell>
        </row>
        <row r="1510">
          <cell r="T1510" t="str">
            <v>22</v>
          </cell>
          <cell r="U1510" t="str">
            <v>Ｒ材</v>
          </cell>
          <cell r="V1510">
            <v>0</v>
          </cell>
        </row>
        <row r="1511">
          <cell r="T1511" t="str">
            <v>23</v>
          </cell>
          <cell r="U1511" t="str">
            <v>垂壁</v>
          </cell>
          <cell r="V1511">
            <v>0</v>
          </cell>
        </row>
        <row r="1512">
          <cell r="T1512" t="str">
            <v>24</v>
          </cell>
          <cell r="U1512">
            <v>0</v>
          </cell>
          <cell r="V1512">
            <v>0</v>
          </cell>
        </row>
        <row r="1513">
          <cell r="T1513" t="str">
            <v>25</v>
          </cell>
          <cell r="U1513" t="str">
            <v>耐・支持壁</v>
          </cell>
          <cell r="V1513">
            <v>0</v>
          </cell>
        </row>
        <row r="1514">
          <cell r="T1514" t="str">
            <v>26</v>
          </cell>
          <cell r="U1514" t="str">
            <v>鉄骨壁</v>
          </cell>
          <cell r="V1514">
            <v>0</v>
          </cell>
        </row>
        <row r="1515">
          <cell r="T1515" t="str">
            <v>27</v>
          </cell>
          <cell r="U1515" t="str">
            <v>窓</v>
          </cell>
          <cell r="V1515">
            <v>0</v>
          </cell>
        </row>
        <row r="1516">
          <cell r="T1516" t="str">
            <v>28</v>
          </cell>
          <cell r="U1516" t="str">
            <v>柱型</v>
          </cell>
          <cell r="V1516">
            <v>0</v>
          </cell>
        </row>
        <row r="1517">
          <cell r="T1517" t="str">
            <v>29</v>
          </cell>
          <cell r="U1517" t="str">
            <v>間仕切</v>
          </cell>
          <cell r="V1517">
            <v>0</v>
          </cell>
        </row>
        <row r="1518">
          <cell r="T1518" t="str">
            <v>30</v>
          </cell>
          <cell r="U1518">
            <v>0</v>
          </cell>
          <cell r="V1518">
            <v>0</v>
          </cell>
        </row>
        <row r="1519">
          <cell r="T1519" t="str">
            <v>31</v>
          </cell>
          <cell r="U1519" t="str">
            <v>腰壁</v>
          </cell>
          <cell r="V1519">
            <v>0</v>
          </cell>
        </row>
        <row r="1520">
          <cell r="T1520" t="str">
            <v>32</v>
          </cell>
          <cell r="U1520" t="str">
            <v>ＰＨ</v>
          </cell>
          <cell r="V1520">
            <v>0</v>
          </cell>
        </row>
        <row r="1521">
          <cell r="T1521" t="str">
            <v>33</v>
          </cell>
          <cell r="U1521" t="str">
            <v>PC手すり</v>
          </cell>
          <cell r="V1521">
            <v>0</v>
          </cell>
        </row>
        <row r="1522">
          <cell r="T1522" t="str">
            <v>34</v>
          </cell>
          <cell r="U1522" t="str">
            <v>S手すり</v>
          </cell>
          <cell r="V1522">
            <v>0</v>
          </cell>
        </row>
        <row r="1523">
          <cell r="T1523" t="str">
            <v>35</v>
          </cell>
          <cell r="U1523">
            <v>0</v>
          </cell>
          <cell r="V1523">
            <v>0</v>
          </cell>
        </row>
        <row r="1524">
          <cell r="T1524" t="str">
            <v>36</v>
          </cell>
          <cell r="U1524" t="str">
            <v>２階床</v>
          </cell>
          <cell r="V1524">
            <v>0</v>
          </cell>
        </row>
        <row r="1525">
          <cell r="T1525" t="str">
            <v>37</v>
          </cell>
          <cell r="U1525" t="str">
            <v>勾配屋根1</v>
          </cell>
          <cell r="V1525">
            <v>0</v>
          </cell>
        </row>
        <row r="1526">
          <cell r="T1526" t="str">
            <v>38</v>
          </cell>
          <cell r="U1526" t="str">
            <v>勾配屋根2</v>
          </cell>
          <cell r="V1526">
            <v>0</v>
          </cell>
        </row>
        <row r="1527">
          <cell r="T1527" t="str">
            <v>39</v>
          </cell>
          <cell r="U1527" t="str">
            <v>ＰＣ屋根</v>
          </cell>
          <cell r="V1527">
            <v>0</v>
          </cell>
        </row>
        <row r="1528">
          <cell r="T1528" t="str">
            <v>40</v>
          </cell>
          <cell r="U1528" t="str">
            <v>バルコニー</v>
          </cell>
          <cell r="V1528">
            <v>0</v>
          </cell>
        </row>
        <row r="1529">
          <cell r="T1529" t="str">
            <v>41</v>
          </cell>
          <cell r="U1529" t="str">
            <v>庇</v>
          </cell>
          <cell r="V1529">
            <v>0</v>
          </cell>
        </row>
        <row r="1530">
          <cell r="T1530" t="str">
            <v>42</v>
          </cell>
          <cell r="U1530" t="str">
            <v>ＳＲ材</v>
          </cell>
          <cell r="V1530">
            <v>0</v>
          </cell>
        </row>
        <row r="1531">
          <cell r="T1531" t="str">
            <v>43</v>
          </cell>
          <cell r="U1531" t="str">
            <v>Ｒ材</v>
          </cell>
          <cell r="V1531">
            <v>0</v>
          </cell>
        </row>
        <row r="1532">
          <cell r="T1532" t="str">
            <v>44</v>
          </cell>
          <cell r="U1532" t="str">
            <v>垂壁</v>
          </cell>
          <cell r="V1532">
            <v>0</v>
          </cell>
        </row>
        <row r="1533">
          <cell r="T1533" t="str">
            <v>45</v>
          </cell>
          <cell r="U1533">
            <v>0</v>
          </cell>
          <cell r="V1533">
            <v>0</v>
          </cell>
        </row>
        <row r="1534">
          <cell r="T1534" t="str">
            <v>46</v>
          </cell>
          <cell r="U1534" t="str">
            <v>耐・支持壁</v>
          </cell>
          <cell r="V1534">
            <v>0</v>
          </cell>
        </row>
        <row r="1535">
          <cell r="T1535" t="str">
            <v>47</v>
          </cell>
          <cell r="U1535" t="str">
            <v>鉄骨壁</v>
          </cell>
          <cell r="V1535">
            <v>0</v>
          </cell>
        </row>
        <row r="1536">
          <cell r="T1536" t="str">
            <v>48</v>
          </cell>
          <cell r="U1536" t="str">
            <v>窓</v>
          </cell>
          <cell r="V1536">
            <v>0</v>
          </cell>
        </row>
        <row r="1537">
          <cell r="T1537" t="str">
            <v>49</v>
          </cell>
          <cell r="U1537" t="str">
            <v>柱型</v>
          </cell>
          <cell r="V1537">
            <v>0</v>
          </cell>
        </row>
        <row r="1538">
          <cell r="T1538" t="str">
            <v>50</v>
          </cell>
          <cell r="U1538" t="str">
            <v>間仕切</v>
          </cell>
          <cell r="V1538">
            <v>0</v>
          </cell>
        </row>
        <row r="1539">
          <cell r="T1539" t="str">
            <v>51</v>
          </cell>
          <cell r="U1539">
            <v>0</v>
          </cell>
          <cell r="V1539">
            <v>0</v>
          </cell>
        </row>
        <row r="1540">
          <cell r="T1540" t="str">
            <v>52</v>
          </cell>
          <cell r="U1540" t="str">
            <v>腰壁</v>
          </cell>
          <cell r="V1540">
            <v>0</v>
          </cell>
        </row>
        <row r="1541">
          <cell r="T1541" t="str">
            <v>53</v>
          </cell>
          <cell r="U1541">
            <v>0</v>
          </cell>
          <cell r="V1541">
            <v>0</v>
          </cell>
        </row>
        <row r="1542">
          <cell r="T1542" t="str">
            <v>54</v>
          </cell>
          <cell r="U1542" t="str">
            <v>１階床</v>
          </cell>
          <cell r="V1542">
            <v>0</v>
          </cell>
        </row>
        <row r="1543">
          <cell r="T1543" t="str">
            <v>55</v>
          </cell>
          <cell r="U1543">
            <v>0</v>
          </cell>
          <cell r="V1543">
            <v>0</v>
          </cell>
        </row>
        <row r="1544">
          <cell r="T1544" t="str">
            <v>01</v>
          </cell>
          <cell r="U1544">
            <v>0</v>
          </cell>
          <cell r="V1544">
            <v>0</v>
          </cell>
        </row>
        <row r="1545">
          <cell r="T1545" t="str">
            <v>02</v>
          </cell>
          <cell r="U1545">
            <v>0</v>
          </cell>
          <cell r="V1545">
            <v>0</v>
          </cell>
        </row>
        <row r="1546">
          <cell r="T1546" t="str">
            <v>03</v>
          </cell>
          <cell r="U1546" t="str">
            <v>勾配屋根1</v>
          </cell>
          <cell r="V1546">
            <v>0</v>
          </cell>
        </row>
        <row r="1547">
          <cell r="T1547" t="str">
            <v>04</v>
          </cell>
          <cell r="U1547" t="str">
            <v>勾配屋根2</v>
          </cell>
          <cell r="V1547">
            <v>0</v>
          </cell>
        </row>
        <row r="1548">
          <cell r="T1548" t="str">
            <v>05</v>
          </cell>
          <cell r="U1548">
            <v>0</v>
          </cell>
          <cell r="V1548">
            <v>0</v>
          </cell>
        </row>
        <row r="1549">
          <cell r="T1549" t="str">
            <v>06</v>
          </cell>
          <cell r="U1549" t="str">
            <v>鉄骨壁(棟)</v>
          </cell>
          <cell r="V1549">
            <v>0</v>
          </cell>
        </row>
        <row r="1550">
          <cell r="T1550" t="str">
            <v>07</v>
          </cell>
          <cell r="U1550" t="str">
            <v>窓</v>
          </cell>
          <cell r="V1550">
            <v>0</v>
          </cell>
        </row>
        <row r="1551">
          <cell r="T1551" t="str">
            <v>08</v>
          </cell>
          <cell r="U1551" t="str">
            <v>間仕切</v>
          </cell>
          <cell r="V1551">
            <v>0</v>
          </cell>
        </row>
        <row r="1552">
          <cell r="T1552" t="str">
            <v>09</v>
          </cell>
          <cell r="U1552">
            <v>0</v>
          </cell>
          <cell r="V1552">
            <v>0</v>
          </cell>
        </row>
        <row r="1553">
          <cell r="T1553" t="str">
            <v>10</v>
          </cell>
          <cell r="U1553" t="str">
            <v>鉄骨壁</v>
          </cell>
          <cell r="V1553">
            <v>0</v>
          </cell>
        </row>
        <row r="1554">
          <cell r="T1554" t="str">
            <v>11</v>
          </cell>
          <cell r="U1554" t="str">
            <v>ＰＨ</v>
          </cell>
          <cell r="V1554">
            <v>0</v>
          </cell>
        </row>
        <row r="1555">
          <cell r="T1555" t="str">
            <v>12</v>
          </cell>
          <cell r="U1555" t="str">
            <v>PC手すり</v>
          </cell>
          <cell r="V1555">
            <v>0</v>
          </cell>
        </row>
        <row r="1556">
          <cell r="T1556" t="str">
            <v>13</v>
          </cell>
          <cell r="U1556" t="str">
            <v>S手すり</v>
          </cell>
          <cell r="V1556">
            <v>0</v>
          </cell>
        </row>
        <row r="1557">
          <cell r="T1557" t="str">
            <v>14</v>
          </cell>
          <cell r="U1557">
            <v>0</v>
          </cell>
          <cell r="V1557">
            <v>0</v>
          </cell>
        </row>
        <row r="1558">
          <cell r="T1558" t="str">
            <v>15</v>
          </cell>
          <cell r="U1558" t="str">
            <v>３階床</v>
          </cell>
          <cell r="V1558">
            <v>0</v>
          </cell>
        </row>
        <row r="1559">
          <cell r="T1559" t="str">
            <v>16</v>
          </cell>
          <cell r="U1559" t="str">
            <v>勾配屋根1</v>
          </cell>
          <cell r="V1559">
            <v>0</v>
          </cell>
        </row>
        <row r="1560">
          <cell r="T1560" t="str">
            <v>17</v>
          </cell>
          <cell r="U1560" t="str">
            <v>勾配屋根2</v>
          </cell>
          <cell r="V1560">
            <v>0</v>
          </cell>
        </row>
        <row r="1561">
          <cell r="T1561" t="str">
            <v>18</v>
          </cell>
          <cell r="U1561" t="str">
            <v>ＰＣ屋根</v>
          </cell>
          <cell r="V1561">
            <v>0</v>
          </cell>
        </row>
        <row r="1562">
          <cell r="T1562" t="str">
            <v>19</v>
          </cell>
          <cell r="U1562" t="str">
            <v>バルコニー</v>
          </cell>
          <cell r="V1562">
            <v>0</v>
          </cell>
        </row>
        <row r="1563">
          <cell r="T1563" t="str">
            <v>20</v>
          </cell>
          <cell r="U1563" t="str">
            <v>庇</v>
          </cell>
          <cell r="V1563">
            <v>0</v>
          </cell>
        </row>
        <row r="1564">
          <cell r="T1564" t="str">
            <v>21</v>
          </cell>
          <cell r="U1564" t="str">
            <v>ＳＲ材</v>
          </cell>
          <cell r="V1564">
            <v>0</v>
          </cell>
        </row>
        <row r="1565">
          <cell r="T1565" t="str">
            <v>22</v>
          </cell>
          <cell r="U1565" t="str">
            <v>Ｒ材</v>
          </cell>
          <cell r="V1565">
            <v>0</v>
          </cell>
        </row>
        <row r="1566">
          <cell r="T1566" t="str">
            <v>23</v>
          </cell>
          <cell r="U1566" t="str">
            <v>垂壁</v>
          </cell>
          <cell r="V1566">
            <v>0</v>
          </cell>
        </row>
        <row r="1567">
          <cell r="T1567" t="str">
            <v>24</v>
          </cell>
          <cell r="U1567">
            <v>0</v>
          </cell>
          <cell r="V1567">
            <v>0</v>
          </cell>
        </row>
        <row r="1568">
          <cell r="T1568" t="str">
            <v>25</v>
          </cell>
          <cell r="U1568" t="str">
            <v>耐・支持壁</v>
          </cell>
          <cell r="V1568">
            <v>0</v>
          </cell>
        </row>
        <row r="1569">
          <cell r="T1569" t="str">
            <v>26</v>
          </cell>
          <cell r="U1569" t="str">
            <v>鉄骨壁</v>
          </cell>
          <cell r="V1569">
            <v>0</v>
          </cell>
        </row>
        <row r="1570">
          <cell r="T1570" t="str">
            <v>27</v>
          </cell>
          <cell r="U1570" t="str">
            <v>窓</v>
          </cell>
          <cell r="V1570">
            <v>0</v>
          </cell>
        </row>
        <row r="1571">
          <cell r="T1571" t="str">
            <v>28</v>
          </cell>
          <cell r="U1571" t="str">
            <v>柱型</v>
          </cell>
          <cell r="V1571">
            <v>0</v>
          </cell>
        </row>
        <row r="1572">
          <cell r="T1572" t="str">
            <v>29</v>
          </cell>
          <cell r="U1572" t="str">
            <v>間仕切</v>
          </cell>
          <cell r="V1572">
            <v>0</v>
          </cell>
        </row>
        <row r="1573">
          <cell r="T1573" t="str">
            <v>30</v>
          </cell>
          <cell r="U1573">
            <v>0</v>
          </cell>
          <cell r="V1573">
            <v>0</v>
          </cell>
        </row>
        <row r="1574">
          <cell r="T1574" t="str">
            <v>31</v>
          </cell>
          <cell r="U1574" t="str">
            <v>腰壁</v>
          </cell>
          <cell r="V1574">
            <v>0</v>
          </cell>
        </row>
        <row r="1575">
          <cell r="T1575" t="str">
            <v>32</v>
          </cell>
          <cell r="U1575" t="str">
            <v>ＰＨ</v>
          </cell>
          <cell r="V1575">
            <v>0</v>
          </cell>
        </row>
        <row r="1576">
          <cell r="T1576" t="str">
            <v>33</v>
          </cell>
          <cell r="U1576" t="str">
            <v>PC手すり</v>
          </cell>
          <cell r="V1576">
            <v>0</v>
          </cell>
        </row>
        <row r="1577">
          <cell r="T1577" t="str">
            <v>34</v>
          </cell>
          <cell r="U1577" t="str">
            <v>S手すり</v>
          </cell>
          <cell r="V1577">
            <v>0</v>
          </cell>
        </row>
        <row r="1578">
          <cell r="T1578" t="str">
            <v>35</v>
          </cell>
          <cell r="U1578">
            <v>0</v>
          </cell>
          <cell r="V1578">
            <v>0</v>
          </cell>
        </row>
        <row r="1579">
          <cell r="T1579" t="str">
            <v>36</v>
          </cell>
          <cell r="U1579" t="str">
            <v>２階床</v>
          </cell>
          <cell r="V1579">
            <v>0</v>
          </cell>
        </row>
        <row r="1580">
          <cell r="T1580" t="str">
            <v>37</v>
          </cell>
          <cell r="U1580" t="str">
            <v>勾配屋根1</v>
          </cell>
          <cell r="V1580">
            <v>0</v>
          </cell>
        </row>
        <row r="1581">
          <cell r="T1581" t="str">
            <v>38</v>
          </cell>
          <cell r="U1581" t="str">
            <v>勾配屋根2</v>
          </cell>
          <cell r="V1581">
            <v>0</v>
          </cell>
        </row>
        <row r="1582">
          <cell r="T1582" t="str">
            <v>39</v>
          </cell>
          <cell r="U1582" t="str">
            <v>ＰＣ屋根</v>
          </cell>
          <cell r="V1582">
            <v>0</v>
          </cell>
        </row>
        <row r="1583">
          <cell r="T1583" t="str">
            <v>40</v>
          </cell>
          <cell r="U1583" t="str">
            <v>バルコニー</v>
          </cell>
          <cell r="V1583">
            <v>0</v>
          </cell>
        </row>
        <row r="1584">
          <cell r="T1584" t="str">
            <v>41</v>
          </cell>
          <cell r="U1584" t="str">
            <v>庇</v>
          </cell>
          <cell r="V1584">
            <v>0</v>
          </cell>
        </row>
        <row r="1585">
          <cell r="T1585" t="str">
            <v>42</v>
          </cell>
          <cell r="U1585" t="str">
            <v>ＳＲ材</v>
          </cell>
          <cell r="V1585">
            <v>0</v>
          </cell>
        </row>
        <row r="1586">
          <cell r="T1586" t="str">
            <v>43</v>
          </cell>
          <cell r="U1586" t="str">
            <v>Ｒ材</v>
          </cell>
          <cell r="V1586">
            <v>0</v>
          </cell>
        </row>
        <row r="1587">
          <cell r="T1587" t="str">
            <v>44</v>
          </cell>
          <cell r="U1587" t="str">
            <v>垂壁</v>
          </cell>
          <cell r="V1587">
            <v>0</v>
          </cell>
        </row>
        <row r="1588">
          <cell r="T1588" t="str">
            <v>45</v>
          </cell>
          <cell r="U1588">
            <v>0</v>
          </cell>
          <cell r="V1588">
            <v>0</v>
          </cell>
        </row>
        <row r="1589">
          <cell r="T1589" t="str">
            <v>46</v>
          </cell>
          <cell r="U1589" t="str">
            <v>耐・支持壁</v>
          </cell>
          <cell r="V1589">
            <v>0</v>
          </cell>
        </row>
        <row r="1590">
          <cell r="T1590" t="str">
            <v>47</v>
          </cell>
          <cell r="U1590" t="str">
            <v>鉄骨壁</v>
          </cell>
          <cell r="V1590">
            <v>0</v>
          </cell>
        </row>
        <row r="1591">
          <cell r="T1591" t="str">
            <v>48</v>
          </cell>
          <cell r="U1591" t="str">
            <v>窓</v>
          </cell>
          <cell r="V1591">
            <v>0</v>
          </cell>
        </row>
        <row r="1592">
          <cell r="T1592" t="str">
            <v>49</v>
          </cell>
          <cell r="U1592" t="str">
            <v>柱型</v>
          </cell>
          <cell r="V1592">
            <v>0</v>
          </cell>
        </row>
        <row r="1593">
          <cell r="T1593" t="str">
            <v>50</v>
          </cell>
          <cell r="U1593" t="str">
            <v>間仕切</v>
          </cell>
          <cell r="V1593">
            <v>0</v>
          </cell>
        </row>
        <row r="1594">
          <cell r="T1594" t="str">
            <v>51</v>
          </cell>
          <cell r="U1594">
            <v>0</v>
          </cell>
          <cell r="V1594">
            <v>0</v>
          </cell>
        </row>
        <row r="1595">
          <cell r="T1595" t="str">
            <v>52</v>
          </cell>
          <cell r="U1595" t="str">
            <v>腰壁</v>
          </cell>
          <cell r="V1595">
            <v>0</v>
          </cell>
        </row>
        <row r="1596">
          <cell r="T1596" t="str">
            <v>53</v>
          </cell>
          <cell r="U1596">
            <v>0</v>
          </cell>
          <cell r="V1596">
            <v>0</v>
          </cell>
        </row>
        <row r="1597">
          <cell r="T1597" t="str">
            <v>54</v>
          </cell>
          <cell r="U1597" t="str">
            <v>１階床</v>
          </cell>
          <cell r="V1597">
            <v>0</v>
          </cell>
        </row>
        <row r="1598">
          <cell r="T1598" t="str">
            <v>55</v>
          </cell>
          <cell r="U1598">
            <v>0</v>
          </cell>
          <cell r="V1598">
            <v>0</v>
          </cell>
        </row>
        <row r="1599">
          <cell r="T1599" t="str">
            <v>01</v>
          </cell>
          <cell r="U1599">
            <v>0</v>
          </cell>
          <cell r="V1599">
            <v>0</v>
          </cell>
        </row>
        <row r="1600">
          <cell r="T1600" t="str">
            <v>02</v>
          </cell>
          <cell r="U1600">
            <v>0</v>
          </cell>
          <cell r="V1600">
            <v>0</v>
          </cell>
        </row>
        <row r="1601">
          <cell r="T1601" t="str">
            <v>03</v>
          </cell>
          <cell r="U1601" t="str">
            <v>勾配屋根1</v>
          </cell>
          <cell r="V1601">
            <v>0</v>
          </cell>
        </row>
        <row r="1602">
          <cell r="T1602" t="str">
            <v>04</v>
          </cell>
          <cell r="U1602" t="str">
            <v>勾配屋根2</v>
          </cell>
          <cell r="V1602">
            <v>0</v>
          </cell>
        </row>
        <row r="1603">
          <cell r="T1603" t="str">
            <v>05</v>
          </cell>
          <cell r="U1603">
            <v>0</v>
          </cell>
          <cell r="V1603">
            <v>0</v>
          </cell>
        </row>
        <row r="1604">
          <cell r="T1604" t="str">
            <v>06</v>
          </cell>
          <cell r="U1604" t="str">
            <v>鉄骨壁(棟)</v>
          </cell>
          <cell r="V1604">
            <v>0</v>
          </cell>
        </row>
        <row r="1605">
          <cell r="T1605" t="str">
            <v>07</v>
          </cell>
          <cell r="U1605" t="str">
            <v>窓</v>
          </cell>
          <cell r="V1605">
            <v>0</v>
          </cell>
        </row>
        <row r="1606">
          <cell r="T1606" t="str">
            <v>08</v>
          </cell>
          <cell r="U1606" t="str">
            <v>間仕切</v>
          </cell>
          <cell r="V1606">
            <v>0</v>
          </cell>
        </row>
        <row r="1607">
          <cell r="T1607" t="str">
            <v>09</v>
          </cell>
          <cell r="U1607">
            <v>0</v>
          </cell>
          <cell r="V1607">
            <v>0</v>
          </cell>
        </row>
        <row r="1608">
          <cell r="T1608" t="str">
            <v>10</v>
          </cell>
          <cell r="U1608" t="str">
            <v>鉄骨壁</v>
          </cell>
          <cell r="V1608">
            <v>0</v>
          </cell>
        </row>
        <row r="1609">
          <cell r="T1609" t="str">
            <v>11</v>
          </cell>
          <cell r="U1609" t="str">
            <v>ＰＨ</v>
          </cell>
          <cell r="V1609">
            <v>0</v>
          </cell>
        </row>
        <row r="1610">
          <cell r="T1610" t="str">
            <v>12</v>
          </cell>
          <cell r="U1610" t="str">
            <v>PC手すり</v>
          </cell>
          <cell r="V1610">
            <v>0</v>
          </cell>
        </row>
        <row r="1611">
          <cell r="T1611" t="str">
            <v>13</v>
          </cell>
          <cell r="U1611" t="str">
            <v>S手すり</v>
          </cell>
          <cell r="V1611">
            <v>0</v>
          </cell>
        </row>
        <row r="1612">
          <cell r="T1612" t="str">
            <v>14</v>
          </cell>
          <cell r="U1612">
            <v>0</v>
          </cell>
          <cell r="V1612">
            <v>0</v>
          </cell>
        </row>
        <row r="1613">
          <cell r="T1613" t="str">
            <v>15</v>
          </cell>
          <cell r="U1613" t="str">
            <v>３階床</v>
          </cell>
          <cell r="V1613">
            <v>0</v>
          </cell>
        </row>
        <row r="1614">
          <cell r="T1614" t="str">
            <v>16</v>
          </cell>
          <cell r="U1614" t="str">
            <v>勾配屋根1</v>
          </cell>
          <cell r="V1614">
            <v>0</v>
          </cell>
        </row>
        <row r="1615">
          <cell r="T1615" t="str">
            <v>17</v>
          </cell>
          <cell r="U1615" t="str">
            <v>勾配屋根2</v>
          </cell>
          <cell r="V1615">
            <v>0</v>
          </cell>
        </row>
        <row r="1616">
          <cell r="T1616" t="str">
            <v>18</v>
          </cell>
          <cell r="U1616" t="str">
            <v>ＰＣ屋根</v>
          </cell>
          <cell r="V1616">
            <v>0</v>
          </cell>
        </row>
        <row r="1617">
          <cell r="T1617" t="str">
            <v>19</v>
          </cell>
          <cell r="U1617" t="str">
            <v>バルコニー</v>
          </cell>
          <cell r="V1617">
            <v>0</v>
          </cell>
        </row>
        <row r="1618">
          <cell r="T1618" t="str">
            <v>20</v>
          </cell>
          <cell r="U1618" t="str">
            <v>庇</v>
          </cell>
          <cell r="V1618">
            <v>0</v>
          </cell>
        </row>
        <row r="1619">
          <cell r="T1619" t="str">
            <v>21</v>
          </cell>
          <cell r="U1619" t="str">
            <v>ＳＲ材</v>
          </cell>
          <cell r="V1619">
            <v>0</v>
          </cell>
        </row>
        <row r="1620">
          <cell r="T1620" t="str">
            <v>22</v>
          </cell>
          <cell r="U1620" t="str">
            <v>Ｒ材</v>
          </cell>
          <cell r="V1620">
            <v>0</v>
          </cell>
        </row>
        <row r="1621">
          <cell r="T1621" t="str">
            <v>23</v>
          </cell>
          <cell r="U1621" t="str">
            <v>垂壁</v>
          </cell>
          <cell r="V1621">
            <v>0</v>
          </cell>
        </row>
        <row r="1622">
          <cell r="T1622" t="str">
            <v>24</v>
          </cell>
          <cell r="U1622">
            <v>0</v>
          </cell>
          <cell r="V1622">
            <v>0</v>
          </cell>
        </row>
        <row r="1623">
          <cell r="T1623" t="str">
            <v>25</v>
          </cell>
          <cell r="U1623" t="str">
            <v>耐・支持壁</v>
          </cell>
          <cell r="V1623">
            <v>0</v>
          </cell>
        </row>
        <row r="1624">
          <cell r="T1624" t="str">
            <v>26</v>
          </cell>
          <cell r="U1624" t="str">
            <v>鉄骨壁</v>
          </cell>
          <cell r="V1624">
            <v>0</v>
          </cell>
        </row>
        <row r="1625">
          <cell r="T1625" t="str">
            <v>27</v>
          </cell>
          <cell r="U1625" t="str">
            <v>窓</v>
          </cell>
          <cell r="V1625">
            <v>0</v>
          </cell>
        </row>
        <row r="1626">
          <cell r="T1626" t="str">
            <v>28</v>
          </cell>
          <cell r="U1626" t="str">
            <v>柱型</v>
          </cell>
          <cell r="V1626">
            <v>0</v>
          </cell>
        </row>
        <row r="1627">
          <cell r="T1627" t="str">
            <v>29</v>
          </cell>
          <cell r="U1627" t="str">
            <v>間仕切</v>
          </cell>
          <cell r="V1627">
            <v>0</v>
          </cell>
        </row>
        <row r="1628">
          <cell r="T1628" t="str">
            <v>30</v>
          </cell>
          <cell r="U1628">
            <v>0</v>
          </cell>
          <cell r="V1628">
            <v>0</v>
          </cell>
        </row>
        <row r="1629">
          <cell r="T1629" t="str">
            <v>31</v>
          </cell>
          <cell r="U1629" t="str">
            <v>腰壁</v>
          </cell>
          <cell r="V1629">
            <v>0</v>
          </cell>
        </row>
        <row r="1630">
          <cell r="T1630" t="str">
            <v>32</v>
          </cell>
          <cell r="U1630" t="str">
            <v>ＰＨ</v>
          </cell>
          <cell r="V1630">
            <v>0</v>
          </cell>
        </row>
        <row r="1631">
          <cell r="T1631" t="str">
            <v>33</v>
          </cell>
          <cell r="U1631" t="str">
            <v>PC手すり</v>
          </cell>
          <cell r="V1631">
            <v>0</v>
          </cell>
        </row>
        <row r="1632">
          <cell r="T1632" t="str">
            <v>34</v>
          </cell>
          <cell r="U1632" t="str">
            <v>S手すり</v>
          </cell>
          <cell r="V1632">
            <v>0</v>
          </cell>
        </row>
        <row r="1633">
          <cell r="T1633" t="str">
            <v>35</v>
          </cell>
          <cell r="U1633">
            <v>0</v>
          </cell>
          <cell r="V1633">
            <v>0</v>
          </cell>
        </row>
        <row r="1634">
          <cell r="T1634" t="str">
            <v>36</v>
          </cell>
          <cell r="U1634" t="str">
            <v>２階床</v>
          </cell>
          <cell r="V1634">
            <v>0</v>
          </cell>
        </row>
        <row r="1635">
          <cell r="T1635" t="str">
            <v>37</v>
          </cell>
          <cell r="U1635" t="str">
            <v>勾配屋根1</v>
          </cell>
          <cell r="V1635">
            <v>0</v>
          </cell>
        </row>
        <row r="1636">
          <cell r="T1636" t="str">
            <v>38</v>
          </cell>
          <cell r="U1636" t="str">
            <v>勾配屋根2</v>
          </cell>
          <cell r="V1636">
            <v>0</v>
          </cell>
        </row>
        <row r="1637">
          <cell r="T1637" t="str">
            <v>39</v>
          </cell>
          <cell r="U1637" t="str">
            <v>ＰＣ屋根</v>
          </cell>
          <cell r="V1637">
            <v>0</v>
          </cell>
        </row>
        <row r="1638">
          <cell r="T1638" t="str">
            <v>40</v>
          </cell>
          <cell r="U1638" t="str">
            <v>バルコニー</v>
          </cell>
          <cell r="V1638">
            <v>0</v>
          </cell>
        </row>
        <row r="1639">
          <cell r="T1639" t="str">
            <v>41</v>
          </cell>
          <cell r="U1639" t="str">
            <v>庇</v>
          </cell>
          <cell r="V1639">
            <v>0</v>
          </cell>
        </row>
        <row r="1640">
          <cell r="T1640" t="str">
            <v>42</v>
          </cell>
          <cell r="U1640" t="str">
            <v>ＳＲ材</v>
          </cell>
          <cell r="V1640">
            <v>0</v>
          </cell>
        </row>
        <row r="1641">
          <cell r="T1641" t="str">
            <v>43</v>
          </cell>
          <cell r="U1641" t="str">
            <v>Ｒ材</v>
          </cell>
          <cell r="V1641">
            <v>0</v>
          </cell>
        </row>
        <row r="1642">
          <cell r="T1642" t="str">
            <v>44</v>
          </cell>
          <cell r="U1642" t="str">
            <v>垂壁</v>
          </cell>
          <cell r="V1642">
            <v>0</v>
          </cell>
        </row>
        <row r="1643">
          <cell r="T1643" t="str">
            <v>45</v>
          </cell>
          <cell r="U1643">
            <v>0</v>
          </cell>
          <cell r="V1643">
            <v>0</v>
          </cell>
        </row>
        <row r="1644">
          <cell r="T1644" t="str">
            <v>46</v>
          </cell>
          <cell r="U1644" t="str">
            <v>耐・支持壁</v>
          </cell>
          <cell r="V1644">
            <v>0</v>
          </cell>
        </row>
        <row r="1645">
          <cell r="T1645" t="str">
            <v>47</v>
          </cell>
          <cell r="U1645" t="str">
            <v>鉄骨壁</v>
          </cell>
          <cell r="V1645">
            <v>0</v>
          </cell>
        </row>
        <row r="1646">
          <cell r="T1646" t="str">
            <v>48</v>
          </cell>
          <cell r="U1646" t="str">
            <v>窓</v>
          </cell>
          <cell r="V1646">
            <v>0</v>
          </cell>
        </row>
        <row r="1647">
          <cell r="T1647" t="str">
            <v>49</v>
          </cell>
          <cell r="U1647" t="str">
            <v>柱型</v>
          </cell>
          <cell r="V1647">
            <v>0</v>
          </cell>
        </row>
        <row r="1648">
          <cell r="T1648" t="str">
            <v>50</v>
          </cell>
          <cell r="U1648" t="str">
            <v>間仕切</v>
          </cell>
          <cell r="V1648">
            <v>0</v>
          </cell>
        </row>
        <row r="1649">
          <cell r="T1649" t="str">
            <v>51</v>
          </cell>
          <cell r="U1649">
            <v>0</v>
          </cell>
          <cell r="V1649">
            <v>0</v>
          </cell>
        </row>
        <row r="1650">
          <cell r="T1650" t="str">
            <v>52</v>
          </cell>
          <cell r="U1650" t="str">
            <v>腰壁</v>
          </cell>
          <cell r="V1650">
            <v>0</v>
          </cell>
        </row>
        <row r="1651">
          <cell r="T1651" t="str">
            <v>53</v>
          </cell>
          <cell r="U1651">
            <v>0</v>
          </cell>
          <cell r="V1651">
            <v>0</v>
          </cell>
        </row>
        <row r="1652">
          <cell r="T1652" t="str">
            <v>54</v>
          </cell>
          <cell r="U1652" t="str">
            <v>１階床</v>
          </cell>
          <cell r="V1652">
            <v>0</v>
          </cell>
        </row>
        <row r="1653">
          <cell r="T1653" t="str">
            <v>55</v>
          </cell>
          <cell r="U1653">
            <v>0</v>
          </cell>
          <cell r="V1653">
            <v>0</v>
          </cell>
        </row>
        <row r="1654">
          <cell r="T1654" t="str">
            <v>01</v>
          </cell>
          <cell r="U1654">
            <v>0</v>
          </cell>
          <cell r="V1654">
            <v>0</v>
          </cell>
        </row>
        <row r="1655">
          <cell r="T1655" t="str">
            <v>02</v>
          </cell>
          <cell r="U1655">
            <v>0</v>
          </cell>
          <cell r="V1655">
            <v>0</v>
          </cell>
        </row>
        <row r="1656">
          <cell r="T1656" t="str">
            <v>03</v>
          </cell>
          <cell r="U1656" t="str">
            <v>勾配屋根1</v>
          </cell>
          <cell r="V1656">
            <v>0</v>
          </cell>
        </row>
        <row r="1657">
          <cell r="T1657" t="str">
            <v>04</v>
          </cell>
          <cell r="U1657" t="str">
            <v>勾配屋根2</v>
          </cell>
          <cell r="V1657">
            <v>0</v>
          </cell>
        </row>
        <row r="1658">
          <cell r="T1658" t="str">
            <v>05</v>
          </cell>
          <cell r="U1658">
            <v>0</v>
          </cell>
          <cell r="V1658">
            <v>0</v>
          </cell>
        </row>
        <row r="1659">
          <cell r="T1659" t="str">
            <v>06</v>
          </cell>
          <cell r="U1659" t="str">
            <v>鉄骨壁(棟)</v>
          </cell>
          <cell r="V1659">
            <v>0</v>
          </cell>
        </row>
        <row r="1660">
          <cell r="T1660" t="str">
            <v>07</v>
          </cell>
          <cell r="U1660" t="str">
            <v>窓</v>
          </cell>
          <cell r="V1660">
            <v>0</v>
          </cell>
        </row>
        <row r="1661">
          <cell r="T1661" t="str">
            <v>08</v>
          </cell>
          <cell r="U1661" t="str">
            <v>間仕切</v>
          </cell>
          <cell r="V1661">
            <v>0</v>
          </cell>
        </row>
        <row r="1662">
          <cell r="T1662" t="str">
            <v>09</v>
          </cell>
          <cell r="U1662">
            <v>0</v>
          </cell>
          <cell r="V1662">
            <v>0</v>
          </cell>
        </row>
        <row r="1663">
          <cell r="T1663" t="str">
            <v>10</v>
          </cell>
          <cell r="U1663" t="str">
            <v>鉄骨壁</v>
          </cell>
          <cell r="V1663">
            <v>0</v>
          </cell>
        </row>
        <row r="1664">
          <cell r="T1664" t="str">
            <v>11</v>
          </cell>
          <cell r="U1664" t="str">
            <v>ＰＨ</v>
          </cell>
          <cell r="V1664">
            <v>0</v>
          </cell>
        </row>
        <row r="1665">
          <cell r="T1665" t="str">
            <v>12</v>
          </cell>
          <cell r="U1665" t="str">
            <v>PC手すり</v>
          </cell>
          <cell r="V1665">
            <v>0</v>
          </cell>
        </row>
        <row r="1666">
          <cell r="T1666" t="str">
            <v>13</v>
          </cell>
          <cell r="U1666" t="str">
            <v>S手すり</v>
          </cell>
          <cell r="V1666">
            <v>0</v>
          </cell>
        </row>
        <row r="1667">
          <cell r="T1667" t="str">
            <v>14</v>
          </cell>
          <cell r="U1667">
            <v>0</v>
          </cell>
          <cell r="V1667">
            <v>0</v>
          </cell>
        </row>
        <row r="1668">
          <cell r="T1668" t="str">
            <v>15</v>
          </cell>
          <cell r="U1668" t="str">
            <v>３階床</v>
          </cell>
          <cell r="V1668">
            <v>0</v>
          </cell>
        </row>
        <row r="1669">
          <cell r="T1669" t="str">
            <v>16</v>
          </cell>
          <cell r="U1669" t="str">
            <v>勾配屋根1</v>
          </cell>
          <cell r="V1669">
            <v>0</v>
          </cell>
        </row>
        <row r="1670">
          <cell r="T1670" t="str">
            <v>17</v>
          </cell>
          <cell r="U1670" t="str">
            <v>勾配屋根2</v>
          </cell>
          <cell r="V1670">
            <v>0</v>
          </cell>
        </row>
        <row r="1671">
          <cell r="T1671" t="str">
            <v>18</v>
          </cell>
          <cell r="U1671" t="str">
            <v>ＰＣ屋根</v>
          </cell>
          <cell r="V1671">
            <v>0</v>
          </cell>
        </row>
        <row r="1672">
          <cell r="T1672" t="str">
            <v>19</v>
          </cell>
          <cell r="U1672" t="str">
            <v>バルコニー</v>
          </cell>
          <cell r="V1672">
            <v>0</v>
          </cell>
        </row>
        <row r="1673">
          <cell r="T1673" t="str">
            <v>20</v>
          </cell>
          <cell r="U1673" t="str">
            <v>庇</v>
          </cell>
          <cell r="V1673">
            <v>0</v>
          </cell>
        </row>
        <row r="1674">
          <cell r="T1674" t="str">
            <v>21</v>
          </cell>
          <cell r="U1674" t="str">
            <v>ＳＲ材</v>
          </cell>
          <cell r="V1674">
            <v>0</v>
          </cell>
        </row>
        <row r="1675">
          <cell r="T1675" t="str">
            <v>22</v>
          </cell>
          <cell r="U1675" t="str">
            <v>Ｒ材</v>
          </cell>
          <cell r="V1675">
            <v>0</v>
          </cell>
        </row>
        <row r="1676">
          <cell r="T1676" t="str">
            <v>23</v>
          </cell>
          <cell r="U1676" t="str">
            <v>垂壁</v>
          </cell>
          <cell r="V1676">
            <v>0</v>
          </cell>
        </row>
        <row r="1677">
          <cell r="T1677" t="str">
            <v>24</v>
          </cell>
          <cell r="U1677">
            <v>0</v>
          </cell>
          <cell r="V1677">
            <v>0</v>
          </cell>
        </row>
        <row r="1678">
          <cell r="T1678" t="str">
            <v>25</v>
          </cell>
          <cell r="U1678" t="str">
            <v>耐・支持壁</v>
          </cell>
          <cell r="V1678">
            <v>0</v>
          </cell>
        </row>
        <row r="1679">
          <cell r="T1679" t="str">
            <v>26</v>
          </cell>
          <cell r="U1679" t="str">
            <v>鉄骨壁</v>
          </cell>
          <cell r="V1679">
            <v>0</v>
          </cell>
        </row>
        <row r="1680">
          <cell r="T1680" t="str">
            <v>27</v>
          </cell>
          <cell r="U1680" t="str">
            <v>窓</v>
          </cell>
          <cell r="V1680">
            <v>0</v>
          </cell>
        </row>
        <row r="1681">
          <cell r="T1681" t="str">
            <v>28</v>
          </cell>
          <cell r="U1681" t="str">
            <v>柱型</v>
          </cell>
          <cell r="V1681">
            <v>0</v>
          </cell>
        </row>
        <row r="1682">
          <cell r="T1682" t="str">
            <v>29</v>
          </cell>
          <cell r="U1682" t="str">
            <v>間仕切</v>
          </cell>
          <cell r="V1682">
            <v>0</v>
          </cell>
        </row>
        <row r="1683">
          <cell r="T1683" t="str">
            <v>30</v>
          </cell>
          <cell r="U1683">
            <v>0</v>
          </cell>
          <cell r="V1683">
            <v>0</v>
          </cell>
        </row>
        <row r="1684">
          <cell r="T1684" t="str">
            <v>31</v>
          </cell>
          <cell r="U1684" t="str">
            <v>腰壁</v>
          </cell>
          <cell r="V1684">
            <v>0</v>
          </cell>
        </row>
        <row r="1685">
          <cell r="T1685" t="str">
            <v>32</v>
          </cell>
          <cell r="U1685" t="str">
            <v>ＰＨ</v>
          </cell>
          <cell r="V1685">
            <v>0</v>
          </cell>
        </row>
        <row r="1686">
          <cell r="T1686" t="str">
            <v>33</v>
          </cell>
          <cell r="U1686" t="str">
            <v>PC手すり</v>
          </cell>
          <cell r="V1686">
            <v>0</v>
          </cell>
        </row>
        <row r="1687">
          <cell r="T1687" t="str">
            <v>34</v>
          </cell>
          <cell r="U1687" t="str">
            <v>S手すり</v>
          </cell>
          <cell r="V1687">
            <v>0</v>
          </cell>
        </row>
        <row r="1688">
          <cell r="T1688" t="str">
            <v>35</v>
          </cell>
          <cell r="U1688">
            <v>0</v>
          </cell>
          <cell r="V1688">
            <v>0</v>
          </cell>
        </row>
        <row r="1689">
          <cell r="T1689" t="str">
            <v>36</v>
          </cell>
          <cell r="U1689" t="str">
            <v>２階床</v>
          </cell>
          <cell r="V1689">
            <v>0</v>
          </cell>
        </row>
        <row r="1690">
          <cell r="T1690" t="str">
            <v>37</v>
          </cell>
          <cell r="U1690" t="str">
            <v>勾配屋根1</v>
          </cell>
          <cell r="V1690">
            <v>0</v>
          </cell>
        </row>
        <row r="1691">
          <cell r="T1691" t="str">
            <v>38</v>
          </cell>
          <cell r="U1691" t="str">
            <v>勾配屋根2</v>
          </cell>
          <cell r="V1691">
            <v>0</v>
          </cell>
        </row>
        <row r="1692">
          <cell r="T1692" t="str">
            <v>39</v>
          </cell>
          <cell r="U1692" t="str">
            <v>ＰＣ屋根</v>
          </cell>
          <cell r="V1692">
            <v>0</v>
          </cell>
        </row>
        <row r="1693">
          <cell r="T1693" t="str">
            <v>40</v>
          </cell>
          <cell r="U1693" t="str">
            <v>バルコニー</v>
          </cell>
          <cell r="V1693">
            <v>0</v>
          </cell>
        </row>
        <row r="1694">
          <cell r="T1694" t="str">
            <v>41</v>
          </cell>
          <cell r="U1694" t="str">
            <v>庇</v>
          </cell>
          <cell r="V1694">
            <v>0</v>
          </cell>
        </row>
        <row r="1695">
          <cell r="T1695" t="str">
            <v>42</v>
          </cell>
          <cell r="U1695" t="str">
            <v>ＳＲ材</v>
          </cell>
          <cell r="V1695">
            <v>0</v>
          </cell>
        </row>
        <row r="1696">
          <cell r="T1696" t="str">
            <v>43</v>
          </cell>
          <cell r="U1696" t="str">
            <v>Ｒ材</v>
          </cell>
          <cell r="V1696">
            <v>0</v>
          </cell>
        </row>
        <row r="1697">
          <cell r="T1697" t="str">
            <v>44</v>
          </cell>
          <cell r="U1697" t="str">
            <v>垂壁</v>
          </cell>
          <cell r="V1697">
            <v>0</v>
          </cell>
        </row>
        <row r="1698">
          <cell r="T1698" t="str">
            <v>45</v>
          </cell>
          <cell r="U1698">
            <v>0</v>
          </cell>
          <cell r="V1698">
            <v>0</v>
          </cell>
        </row>
        <row r="1699">
          <cell r="T1699" t="str">
            <v>46</v>
          </cell>
          <cell r="U1699" t="str">
            <v>耐・支持壁</v>
          </cell>
          <cell r="V1699">
            <v>0</v>
          </cell>
        </row>
        <row r="1700">
          <cell r="T1700" t="str">
            <v>47</v>
          </cell>
          <cell r="U1700" t="str">
            <v>鉄骨壁</v>
          </cell>
          <cell r="V1700">
            <v>0</v>
          </cell>
        </row>
        <row r="1701">
          <cell r="T1701" t="str">
            <v>48</v>
          </cell>
          <cell r="U1701" t="str">
            <v>窓</v>
          </cell>
          <cell r="V1701">
            <v>0</v>
          </cell>
        </row>
        <row r="1702">
          <cell r="T1702" t="str">
            <v>49</v>
          </cell>
          <cell r="U1702" t="str">
            <v>柱型</v>
          </cell>
          <cell r="V1702">
            <v>0</v>
          </cell>
        </row>
        <row r="1703">
          <cell r="T1703" t="str">
            <v>50</v>
          </cell>
          <cell r="U1703" t="str">
            <v>間仕切</v>
          </cell>
          <cell r="V1703">
            <v>0</v>
          </cell>
        </row>
        <row r="1704">
          <cell r="T1704" t="str">
            <v>51</v>
          </cell>
          <cell r="U1704">
            <v>0</v>
          </cell>
          <cell r="V1704">
            <v>0</v>
          </cell>
        </row>
        <row r="1705">
          <cell r="T1705" t="str">
            <v>52</v>
          </cell>
          <cell r="U1705" t="str">
            <v>腰壁</v>
          </cell>
          <cell r="V1705">
            <v>0</v>
          </cell>
        </row>
        <row r="1706">
          <cell r="T1706" t="str">
            <v>53</v>
          </cell>
          <cell r="U1706">
            <v>0</v>
          </cell>
          <cell r="V1706">
            <v>0</v>
          </cell>
        </row>
        <row r="1707">
          <cell r="T1707" t="str">
            <v>54</v>
          </cell>
          <cell r="U1707" t="str">
            <v>１階床</v>
          </cell>
          <cell r="V1707">
            <v>0</v>
          </cell>
        </row>
        <row r="1708">
          <cell r="T1708" t="str">
            <v>55</v>
          </cell>
          <cell r="U1708">
            <v>0</v>
          </cell>
          <cell r="V1708">
            <v>0</v>
          </cell>
        </row>
        <row r="1709">
          <cell r="T1709" t="str">
            <v>01</v>
          </cell>
          <cell r="U1709">
            <v>0</v>
          </cell>
          <cell r="V1709">
            <v>0</v>
          </cell>
        </row>
        <row r="1710">
          <cell r="T1710" t="str">
            <v>02</v>
          </cell>
          <cell r="U1710">
            <v>0</v>
          </cell>
          <cell r="V1710">
            <v>0</v>
          </cell>
        </row>
        <row r="1711">
          <cell r="T1711" t="str">
            <v>03</v>
          </cell>
          <cell r="U1711" t="str">
            <v>勾配屋根1</v>
          </cell>
          <cell r="V1711">
            <v>0</v>
          </cell>
        </row>
        <row r="1712">
          <cell r="T1712" t="str">
            <v>04</v>
          </cell>
          <cell r="U1712" t="str">
            <v>勾配屋根2</v>
          </cell>
          <cell r="V1712">
            <v>0</v>
          </cell>
        </row>
        <row r="1713">
          <cell r="T1713" t="str">
            <v>05</v>
          </cell>
          <cell r="U1713">
            <v>0</v>
          </cell>
          <cell r="V1713">
            <v>0</v>
          </cell>
        </row>
        <row r="1714">
          <cell r="T1714" t="str">
            <v>06</v>
          </cell>
          <cell r="U1714" t="str">
            <v>鉄骨壁(棟)</v>
          </cell>
          <cell r="V1714">
            <v>0</v>
          </cell>
        </row>
        <row r="1715">
          <cell r="T1715" t="str">
            <v>07</v>
          </cell>
          <cell r="U1715" t="str">
            <v>窓</v>
          </cell>
          <cell r="V1715">
            <v>0</v>
          </cell>
        </row>
        <row r="1716">
          <cell r="T1716" t="str">
            <v>08</v>
          </cell>
          <cell r="U1716" t="str">
            <v>間仕切</v>
          </cell>
          <cell r="V1716">
            <v>0</v>
          </cell>
        </row>
        <row r="1717">
          <cell r="T1717" t="str">
            <v>09</v>
          </cell>
          <cell r="U1717">
            <v>0</v>
          </cell>
          <cell r="V1717">
            <v>0</v>
          </cell>
        </row>
        <row r="1718">
          <cell r="T1718" t="str">
            <v>10</v>
          </cell>
          <cell r="U1718" t="str">
            <v>鉄骨壁</v>
          </cell>
          <cell r="V1718">
            <v>0</v>
          </cell>
        </row>
        <row r="1719">
          <cell r="T1719" t="str">
            <v>11</v>
          </cell>
          <cell r="U1719" t="str">
            <v>ＰＨ</v>
          </cell>
          <cell r="V1719">
            <v>0</v>
          </cell>
        </row>
        <row r="1720">
          <cell r="T1720" t="str">
            <v>12</v>
          </cell>
          <cell r="U1720" t="str">
            <v>PC手すり</v>
          </cell>
          <cell r="V1720">
            <v>0</v>
          </cell>
        </row>
        <row r="1721">
          <cell r="T1721" t="str">
            <v>13</v>
          </cell>
          <cell r="U1721" t="str">
            <v>S手すり</v>
          </cell>
          <cell r="V1721">
            <v>0</v>
          </cell>
        </row>
        <row r="1722">
          <cell r="T1722" t="str">
            <v>14</v>
          </cell>
          <cell r="U1722">
            <v>0</v>
          </cell>
          <cell r="V1722">
            <v>0</v>
          </cell>
        </row>
        <row r="1723">
          <cell r="T1723" t="str">
            <v>15</v>
          </cell>
          <cell r="U1723" t="str">
            <v>３階床</v>
          </cell>
          <cell r="V1723">
            <v>0</v>
          </cell>
        </row>
        <row r="1724">
          <cell r="T1724" t="str">
            <v>16</v>
          </cell>
          <cell r="U1724" t="str">
            <v>勾配屋根1</v>
          </cell>
          <cell r="V1724">
            <v>0</v>
          </cell>
        </row>
        <row r="1725">
          <cell r="T1725" t="str">
            <v>17</v>
          </cell>
          <cell r="U1725" t="str">
            <v>勾配屋根2</v>
          </cell>
          <cell r="V1725">
            <v>0</v>
          </cell>
        </row>
        <row r="1726">
          <cell r="T1726" t="str">
            <v>18</v>
          </cell>
          <cell r="U1726" t="str">
            <v>ＰＣ屋根</v>
          </cell>
          <cell r="V1726">
            <v>0</v>
          </cell>
        </row>
        <row r="1727">
          <cell r="T1727" t="str">
            <v>19</v>
          </cell>
          <cell r="U1727" t="str">
            <v>バルコニー</v>
          </cell>
          <cell r="V1727">
            <v>0</v>
          </cell>
        </row>
        <row r="1728">
          <cell r="T1728" t="str">
            <v>20</v>
          </cell>
          <cell r="U1728" t="str">
            <v>庇</v>
          </cell>
          <cell r="V1728">
            <v>0</v>
          </cell>
        </row>
        <row r="1729">
          <cell r="T1729" t="str">
            <v>21</v>
          </cell>
          <cell r="U1729" t="str">
            <v>ＳＲ材</v>
          </cell>
          <cell r="V1729">
            <v>0</v>
          </cell>
        </row>
        <row r="1730">
          <cell r="T1730" t="str">
            <v>22</v>
          </cell>
          <cell r="U1730" t="str">
            <v>Ｒ材</v>
          </cell>
          <cell r="V1730">
            <v>0</v>
          </cell>
        </row>
        <row r="1731">
          <cell r="T1731" t="str">
            <v>23</v>
          </cell>
          <cell r="U1731" t="str">
            <v>垂壁</v>
          </cell>
          <cell r="V1731">
            <v>0</v>
          </cell>
        </row>
        <row r="1732">
          <cell r="T1732" t="str">
            <v>24</v>
          </cell>
          <cell r="U1732">
            <v>0</v>
          </cell>
          <cell r="V1732">
            <v>0</v>
          </cell>
        </row>
        <row r="1733">
          <cell r="T1733" t="str">
            <v>25</v>
          </cell>
          <cell r="U1733" t="str">
            <v>耐・支持壁</v>
          </cell>
          <cell r="V1733">
            <v>0</v>
          </cell>
        </row>
        <row r="1734">
          <cell r="T1734" t="str">
            <v>26</v>
          </cell>
          <cell r="U1734" t="str">
            <v>鉄骨壁</v>
          </cell>
          <cell r="V1734">
            <v>0</v>
          </cell>
        </row>
        <row r="1735">
          <cell r="T1735" t="str">
            <v>27</v>
          </cell>
          <cell r="U1735" t="str">
            <v>窓</v>
          </cell>
          <cell r="V1735">
            <v>0</v>
          </cell>
        </row>
        <row r="1736">
          <cell r="T1736" t="str">
            <v>28</v>
          </cell>
          <cell r="U1736" t="str">
            <v>柱型</v>
          </cell>
          <cell r="V1736">
            <v>0</v>
          </cell>
        </row>
        <row r="1737">
          <cell r="T1737" t="str">
            <v>29</v>
          </cell>
          <cell r="U1737" t="str">
            <v>間仕切</v>
          </cell>
          <cell r="V1737">
            <v>0</v>
          </cell>
        </row>
        <row r="1738">
          <cell r="T1738" t="str">
            <v>30</v>
          </cell>
          <cell r="U1738">
            <v>0</v>
          </cell>
          <cell r="V1738">
            <v>0</v>
          </cell>
        </row>
        <row r="1739">
          <cell r="T1739" t="str">
            <v>31</v>
          </cell>
          <cell r="U1739" t="str">
            <v>腰壁</v>
          </cell>
          <cell r="V1739">
            <v>0</v>
          </cell>
        </row>
        <row r="1740">
          <cell r="T1740" t="str">
            <v>32</v>
          </cell>
          <cell r="U1740" t="str">
            <v>ＰＨ</v>
          </cell>
          <cell r="V1740">
            <v>0</v>
          </cell>
        </row>
        <row r="1741">
          <cell r="T1741" t="str">
            <v>33</v>
          </cell>
          <cell r="U1741" t="str">
            <v>PC手すり</v>
          </cell>
          <cell r="V1741">
            <v>0</v>
          </cell>
        </row>
        <row r="1742">
          <cell r="T1742" t="str">
            <v>34</v>
          </cell>
          <cell r="U1742" t="str">
            <v>S手すり</v>
          </cell>
          <cell r="V1742">
            <v>0</v>
          </cell>
        </row>
        <row r="1743">
          <cell r="T1743" t="str">
            <v>35</v>
          </cell>
          <cell r="U1743">
            <v>0</v>
          </cell>
          <cell r="V1743">
            <v>0</v>
          </cell>
        </row>
        <row r="1744">
          <cell r="T1744" t="str">
            <v>36</v>
          </cell>
          <cell r="U1744" t="str">
            <v>２階床</v>
          </cell>
          <cell r="V1744">
            <v>0</v>
          </cell>
        </row>
        <row r="1745">
          <cell r="T1745" t="str">
            <v>37</v>
          </cell>
          <cell r="U1745" t="str">
            <v>勾配屋根1</v>
          </cell>
          <cell r="V1745">
            <v>0</v>
          </cell>
        </row>
        <row r="1746">
          <cell r="T1746" t="str">
            <v>38</v>
          </cell>
          <cell r="U1746" t="str">
            <v>勾配屋根2</v>
          </cell>
          <cell r="V1746">
            <v>0</v>
          </cell>
        </row>
        <row r="1747">
          <cell r="T1747" t="str">
            <v>39</v>
          </cell>
          <cell r="U1747" t="str">
            <v>ＰＣ屋根</v>
          </cell>
          <cell r="V1747">
            <v>0</v>
          </cell>
        </row>
        <row r="1748">
          <cell r="T1748" t="str">
            <v>40</v>
          </cell>
          <cell r="U1748" t="str">
            <v>バルコニー</v>
          </cell>
          <cell r="V1748">
            <v>0</v>
          </cell>
        </row>
        <row r="1749">
          <cell r="T1749" t="str">
            <v>41</v>
          </cell>
          <cell r="U1749" t="str">
            <v>庇</v>
          </cell>
          <cell r="V1749">
            <v>0</v>
          </cell>
        </row>
        <row r="1750">
          <cell r="T1750" t="str">
            <v>42</v>
          </cell>
          <cell r="U1750" t="str">
            <v>ＳＲ材</v>
          </cell>
          <cell r="V1750">
            <v>0</v>
          </cell>
        </row>
        <row r="1751">
          <cell r="T1751" t="str">
            <v>43</v>
          </cell>
          <cell r="U1751" t="str">
            <v>Ｒ材</v>
          </cell>
          <cell r="V1751">
            <v>0</v>
          </cell>
        </row>
        <row r="1752">
          <cell r="T1752" t="str">
            <v>44</v>
          </cell>
          <cell r="U1752" t="str">
            <v>垂壁</v>
          </cell>
          <cell r="V1752">
            <v>0</v>
          </cell>
        </row>
        <row r="1753">
          <cell r="T1753" t="str">
            <v>45</v>
          </cell>
          <cell r="U1753">
            <v>0</v>
          </cell>
          <cell r="V1753">
            <v>0</v>
          </cell>
        </row>
        <row r="1754">
          <cell r="T1754" t="str">
            <v>46</v>
          </cell>
          <cell r="U1754" t="str">
            <v>耐・支持壁</v>
          </cell>
          <cell r="V1754">
            <v>0</v>
          </cell>
        </row>
        <row r="1755">
          <cell r="T1755" t="str">
            <v>47</v>
          </cell>
          <cell r="U1755" t="str">
            <v>鉄骨壁</v>
          </cell>
          <cell r="V1755">
            <v>0</v>
          </cell>
        </row>
        <row r="1756">
          <cell r="T1756" t="str">
            <v>48</v>
          </cell>
          <cell r="U1756" t="str">
            <v>窓</v>
          </cell>
          <cell r="V1756">
            <v>0</v>
          </cell>
        </row>
        <row r="1757">
          <cell r="T1757" t="str">
            <v>49</v>
          </cell>
          <cell r="U1757" t="str">
            <v>柱型</v>
          </cell>
          <cell r="V1757">
            <v>0</v>
          </cell>
        </row>
        <row r="1758">
          <cell r="T1758" t="str">
            <v>50</v>
          </cell>
          <cell r="U1758" t="str">
            <v>間仕切</v>
          </cell>
          <cell r="V1758">
            <v>0</v>
          </cell>
        </row>
        <row r="1759">
          <cell r="T1759" t="str">
            <v>51</v>
          </cell>
          <cell r="U1759">
            <v>0</v>
          </cell>
          <cell r="V1759">
            <v>0</v>
          </cell>
        </row>
        <row r="1760">
          <cell r="T1760" t="str">
            <v>52</v>
          </cell>
          <cell r="U1760" t="str">
            <v>腰壁</v>
          </cell>
          <cell r="V1760">
            <v>0</v>
          </cell>
        </row>
        <row r="1761">
          <cell r="T1761" t="str">
            <v>53</v>
          </cell>
          <cell r="U1761">
            <v>0</v>
          </cell>
          <cell r="V1761">
            <v>0</v>
          </cell>
        </row>
        <row r="1762">
          <cell r="T1762" t="str">
            <v>54</v>
          </cell>
          <cell r="U1762" t="str">
            <v>１階床</v>
          </cell>
          <cell r="V1762">
            <v>0</v>
          </cell>
        </row>
        <row r="1763">
          <cell r="T1763" t="str">
            <v>55</v>
          </cell>
          <cell r="U1763">
            <v>0</v>
          </cell>
          <cell r="V1763">
            <v>0</v>
          </cell>
        </row>
        <row r="1764">
          <cell r="T1764" t="str">
            <v>01</v>
          </cell>
          <cell r="U1764">
            <v>0</v>
          </cell>
          <cell r="V1764">
            <v>0</v>
          </cell>
        </row>
        <row r="1765">
          <cell r="T1765" t="str">
            <v>02</v>
          </cell>
          <cell r="U1765">
            <v>0</v>
          </cell>
          <cell r="V1765">
            <v>0</v>
          </cell>
        </row>
        <row r="1766">
          <cell r="T1766" t="str">
            <v>03</v>
          </cell>
          <cell r="U1766" t="str">
            <v>勾配屋根1</v>
          </cell>
          <cell r="V1766">
            <v>0</v>
          </cell>
        </row>
        <row r="1767">
          <cell r="T1767" t="str">
            <v>04</v>
          </cell>
          <cell r="U1767" t="str">
            <v>勾配屋根2</v>
          </cell>
          <cell r="V1767">
            <v>0</v>
          </cell>
        </row>
        <row r="1768">
          <cell r="T1768" t="str">
            <v>05</v>
          </cell>
          <cell r="U1768">
            <v>0</v>
          </cell>
          <cell r="V1768">
            <v>0</v>
          </cell>
        </row>
        <row r="1769">
          <cell r="T1769" t="str">
            <v>06</v>
          </cell>
          <cell r="U1769" t="str">
            <v>鉄骨壁(棟)</v>
          </cell>
          <cell r="V1769">
            <v>0</v>
          </cell>
        </row>
        <row r="1770">
          <cell r="T1770" t="str">
            <v>07</v>
          </cell>
          <cell r="U1770" t="str">
            <v>窓</v>
          </cell>
          <cell r="V1770">
            <v>0</v>
          </cell>
        </row>
        <row r="1771">
          <cell r="T1771" t="str">
            <v>08</v>
          </cell>
          <cell r="U1771" t="str">
            <v>間仕切</v>
          </cell>
          <cell r="V1771">
            <v>0</v>
          </cell>
        </row>
        <row r="1772">
          <cell r="T1772" t="str">
            <v>09</v>
          </cell>
          <cell r="U1772">
            <v>0</v>
          </cell>
          <cell r="V1772">
            <v>0</v>
          </cell>
        </row>
        <row r="1773">
          <cell r="T1773" t="str">
            <v>10</v>
          </cell>
          <cell r="U1773" t="str">
            <v>鉄骨壁</v>
          </cell>
          <cell r="V1773">
            <v>0</v>
          </cell>
        </row>
        <row r="1774">
          <cell r="T1774" t="str">
            <v>11</v>
          </cell>
          <cell r="U1774" t="str">
            <v>ＰＨ</v>
          </cell>
          <cell r="V1774">
            <v>0</v>
          </cell>
        </row>
        <row r="1775">
          <cell r="T1775" t="str">
            <v>12</v>
          </cell>
          <cell r="U1775" t="str">
            <v>PC手すり</v>
          </cell>
          <cell r="V1775">
            <v>0</v>
          </cell>
        </row>
        <row r="1776">
          <cell r="T1776" t="str">
            <v>13</v>
          </cell>
          <cell r="U1776" t="str">
            <v>S手すり</v>
          </cell>
          <cell r="V1776">
            <v>0</v>
          </cell>
        </row>
        <row r="1777">
          <cell r="T1777" t="str">
            <v>14</v>
          </cell>
          <cell r="U1777">
            <v>0</v>
          </cell>
          <cell r="V1777">
            <v>0</v>
          </cell>
        </row>
        <row r="1778">
          <cell r="T1778" t="str">
            <v>15</v>
          </cell>
          <cell r="U1778" t="str">
            <v>３階床</v>
          </cell>
          <cell r="V1778">
            <v>0</v>
          </cell>
        </row>
        <row r="1779">
          <cell r="T1779" t="str">
            <v>16</v>
          </cell>
          <cell r="U1779" t="str">
            <v>勾配屋根1</v>
          </cell>
          <cell r="V1779">
            <v>0</v>
          </cell>
        </row>
        <row r="1780">
          <cell r="T1780" t="str">
            <v>17</v>
          </cell>
          <cell r="U1780" t="str">
            <v>勾配屋根2</v>
          </cell>
          <cell r="V1780">
            <v>0</v>
          </cell>
        </row>
        <row r="1781">
          <cell r="T1781" t="str">
            <v>18</v>
          </cell>
          <cell r="U1781" t="str">
            <v>ＰＣ屋根</v>
          </cell>
          <cell r="V1781">
            <v>0</v>
          </cell>
        </row>
        <row r="1782">
          <cell r="T1782" t="str">
            <v>19</v>
          </cell>
          <cell r="U1782" t="str">
            <v>バルコニー</v>
          </cell>
          <cell r="V1782">
            <v>0</v>
          </cell>
        </row>
        <row r="1783">
          <cell r="T1783" t="str">
            <v>20</v>
          </cell>
          <cell r="U1783" t="str">
            <v>庇</v>
          </cell>
          <cell r="V1783">
            <v>0</v>
          </cell>
        </row>
        <row r="1784">
          <cell r="T1784" t="str">
            <v>21</v>
          </cell>
          <cell r="U1784" t="str">
            <v>ＳＲ材</v>
          </cell>
          <cell r="V1784">
            <v>0</v>
          </cell>
        </row>
        <row r="1785">
          <cell r="T1785" t="str">
            <v>22</v>
          </cell>
          <cell r="U1785" t="str">
            <v>Ｒ材</v>
          </cell>
          <cell r="V1785">
            <v>0</v>
          </cell>
        </row>
        <row r="1786">
          <cell r="T1786" t="str">
            <v>23</v>
          </cell>
          <cell r="U1786" t="str">
            <v>垂壁</v>
          </cell>
          <cell r="V1786">
            <v>0</v>
          </cell>
        </row>
        <row r="1787">
          <cell r="T1787" t="str">
            <v>24</v>
          </cell>
          <cell r="U1787">
            <v>0</v>
          </cell>
          <cell r="V1787">
            <v>0</v>
          </cell>
        </row>
        <row r="1788">
          <cell r="T1788" t="str">
            <v>25</v>
          </cell>
          <cell r="U1788" t="str">
            <v>耐・支持壁</v>
          </cell>
          <cell r="V1788">
            <v>0</v>
          </cell>
        </row>
        <row r="1789">
          <cell r="T1789" t="str">
            <v>26</v>
          </cell>
          <cell r="U1789" t="str">
            <v>鉄骨壁</v>
          </cell>
          <cell r="V1789">
            <v>0</v>
          </cell>
        </row>
        <row r="1790">
          <cell r="T1790" t="str">
            <v>27</v>
          </cell>
          <cell r="U1790" t="str">
            <v>窓</v>
          </cell>
          <cell r="V1790">
            <v>0</v>
          </cell>
        </row>
        <row r="1791">
          <cell r="T1791" t="str">
            <v>28</v>
          </cell>
          <cell r="U1791" t="str">
            <v>柱型</v>
          </cell>
          <cell r="V1791">
            <v>0</v>
          </cell>
        </row>
        <row r="1792">
          <cell r="T1792" t="str">
            <v>29</v>
          </cell>
          <cell r="U1792" t="str">
            <v>間仕切</v>
          </cell>
          <cell r="V1792">
            <v>0</v>
          </cell>
        </row>
        <row r="1793">
          <cell r="T1793" t="str">
            <v>30</v>
          </cell>
          <cell r="U1793">
            <v>0</v>
          </cell>
          <cell r="V1793">
            <v>0</v>
          </cell>
        </row>
        <row r="1794">
          <cell r="T1794" t="str">
            <v>31</v>
          </cell>
          <cell r="U1794" t="str">
            <v>腰壁</v>
          </cell>
          <cell r="V1794">
            <v>0</v>
          </cell>
        </row>
        <row r="1795">
          <cell r="T1795" t="str">
            <v>32</v>
          </cell>
          <cell r="U1795" t="str">
            <v>ＰＨ</v>
          </cell>
          <cell r="V1795">
            <v>0</v>
          </cell>
        </row>
        <row r="1796">
          <cell r="T1796" t="str">
            <v>33</v>
          </cell>
          <cell r="U1796" t="str">
            <v>PC手すり</v>
          </cell>
          <cell r="V1796">
            <v>0</v>
          </cell>
        </row>
        <row r="1797">
          <cell r="T1797" t="str">
            <v>34</v>
          </cell>
          <cell r="U1797" t="str">
            <v>S手すり</v>
          </cell>
          <cell r="V1797">
            <v>0</v>
          </cell>
        </row>
        <row r="1798">
          <cell r="T1798" t="str">
            <v>35</v>
          </cell>
          <cell r="U1798">
            <v>0</v>
          </cell>
          <cell r="V1798">
            <v>0</v>
          </cell>
        </row>
        <row r="1799">
          <cell r="T1799" t="str">
            <v>36</v>
          </cell>
          <cell r="U1799" t="str">
            <v>２階床</v>
          </cell>
          <cell r="V1799">
            <v>0</v>
          </cell>
        </row>
        <row r="1800">
          <cell r="T1800" t="str">
            <v>37</v>
          </cell>
          <cell r="U1800" t="str">
            <v>勾配屋根1</v>
          </cell>
          <cell r="V1800">
            <v>0</v>
          </cell>
        </row>
        <row r="1801">
          <cell r="T1801" t="str">
            <v>38</v>
          </cell>
          <cell r="U1801" t="str">
            <v>勾配屋根2</v>
          </cell>
          <cell r="V1801">
            <v>0</v>
          </cell>
        </row>
        <row r="1802">
          <cell r="T1802" t="str">
            <v>39</v>
          </cell>
          <cell r="U1802" t="str">
            <v>ＰＣ屋根</v>
          </cell>
          <cell r="V1802">
            <v>0</v>
          </cell>
        </row>
        <row r="1803">
          <cell r="T1803" t="str">
            <v>40</v>
          </cell>
          <cell r="U1803" t="str">
            <v>バルコニー</v>
          </cell>
          <cell r="V1803">
            <v>0</v>
          </cell>
        </row>
        <row r="1804">
          <cell r="T1804" t="str">
            <v>41</v>
          </cell>
          <cell r="U1804" t="str">
            <v>庇</v>
          </cell>
          <cell r="V1804">
            <v>0</v>
          </cell>
        </row>
        <row r="1805">
          <cell r="T1805" t="str">
            <v>42</v>
          </cell>
          <cell r="U1805" t="str">
            <v>ＳＲ材</v>
          </cell>
          <cell r="V1805">
            <v>0</v>
          </cell>
        </row>
        <row r="1806">
          <cell r="T1806" t="str">
            <v>43</v>
          </cell>
          <cell r="U1806" t="str">
            <v>Ｒ材</v>
          </cell>
          <cell r="V1806">
            <v>0</v>
          </cell>
        </row>
        <row r="1807">
          <cell r="T1807" t="str">
            <v>44</v>
          </cell>
          <cell r="U1807" t="str">
            <v>垂壁</v>
          </cell>
          <cell r="V1807">
            <v>0</v>
          </cell>
        </row>
        <row r="1808">
          <cell r="T1808" t="str">
            <v>45</v>
          </cell>
          <cell r="U1808">
            <v>0</v>
          </cell>
          <cell r="V1808">
            <v>0</v>
          </cell>
        </row>
        <row r="1809">
          <cell r="T1809" t="str">
            <v>46</v>
          </cell>
          <cell r="U1809" t="str">
            <v>耐・支持壁</v>
          </cell>
          <cell r="V1809">
            <v>0</v>
          </cell>
        </row>
        <row r="1810">
          <cell r="T1810" t="str">
            <v>47</v>
          </cell>
          <cell r="U1810" t="str">
            <v>鉄骨壁</v>
          </cell>
          <cell r="V1810">
            <v>0</v>
          </cell>
        </row>
        <row r="1811">
          <cell r="T1811" t="str">
            <v>48</v>
          </cell>
          <cell r="U1811" t="str">
            <v>窓</v>
          </cell>
          <cell r="V1811">
            <v>0</v>
          </cell>
        </row>
        <row r="1812">
          <cell r="T1812" t="str">
            <v>49</v>
          </cell>
          <cell r="U1812" t="str">
            <v>柱型</v>
          </cell>
          <cell r="V1812">
            <v>0</v>
          </cell>
        </row>
        <row r="1813">
          <cell r="T1813" t="str">
            <v>50</v>
          </cell>
          <cell r="U1813" t="str">
            <v>間仕切</v>
          </cell>
          <cell r="V1813">
            <v>0</v>
          </cell>
        </row>
        <row r="1814">
          <cell r="T1814" t="str">
            <v>51</v>
          </cell>
          <cell r="U1814">
            <v>0</v>
          </cell>
          <cell r="V1814">
            <v>0</v>
          </cell>
        </row>
        <row r="1815">
          <cell r="T1815" t="str">
            <v>52</v>
          </cell>
          <cell r="U1815" t="str">
            <v>腰壁</v>
          </cell>
          <cell r="V1815">
            <v>0</v>
          </cell>
        </row>
        <row r="1816">
          <cell r="T1816" t="str">
            <v>53</v>
          </cell>
          <cell r="U1816">
            <v>0</v>
          </cell>
          <cell r="V1816">
            <v>0</v>
          </cell>
        </row>
        <row r="1817">
          <cell r="T1817" t="str">
            <v>54</v>
          </cell>
          <cell r="U1817" t="str">
            <v>１階床</v>
          </cell>
          <cell r="V1817">
            <v>0</v>
          </cell>
        </row>
        <row r="1818">
          <cell r="T1818" t="str">
            <v>55</v>
          </cell>
          <cell r="U1818">
            <v>0</v>
          </cell>
          <cell r="V1818">
            <v>0</v>
          </cell>
        </row>
        <row r="1819">
          <cell r="T1819" t="str">
            <v>01</v>
          </cell>
          <cell r="U1819">
            <v>0</v>
          </cell>
          <cell r="V1819">
            <v>0</v>
          </cell>
        </row>
        <row r="1820">
          <cell r="T1820" t="str">
            <v>02</v>
          </cell>
          <cell r="U1820">
            <v>0</v>
          </cell>
          <cell r="V1820">
            <v>0</v>
          </cell>
        </row>
        <row r="1821">
          <cell r="T1821" t="str">
            <v>03</v>
          </cell>
          <cell r="U1821" t="str">
            <v>勾配屋根1</v>
          </cell>
          <cell r="V1821">
            <v>0</v>
          </cell>
        </row>
        <row r="1822">
          <cell r="T1822" t="str">
            <v>04</v>
          </cell>
          <cell r="U1822" t="str">
            <v>勾配屋根2</v>
          </cell>
          <cell r="V1822">
            <v>0</v>
          </cell>
        </row>
        <row r="1823">
          <cell r="T1823" t="str">
            <v>05</v>
          </cell>
          <cell r="U1823">
            <v>0</v>
          </cell>
          <cell r="V1823">
            <v>0</v>
          </cell>
        </row>
        <row r="1824">
          <cell r="T1824" t="str">
            <v>06</v>
          </cell>
          <cell r="U1824" t="str">
            <v>鉄骨壁(棟)</v>
          </cell>
          <cell r="V1824">
            <v>0</v>
          </cell>
        </row>
        <row r="1825">
          <cell r="T1825" t="str">
            <v>07</v>
          </cell>
          <cell r="U1825" t="str">
            <v>窓</v>
          </cell>
          <cell r="V1825">
            <v>0</v>
          </cell>
        </row>
        <row r="1826">
          <cell r="T1826" t="str">
            <v>08</v>
          </cell>
          <cell r="U1826" t="str">
            <v>間仕切</v>
          </cell>
          <cell r="V1826">
            <v>0</v>
          </cell>
        </row>
        <row r="1827">
          <cell r="T1827" t="str">
            <v>09</v>
          </cell>
          <cell r="U1827">
            <v>0</v>
          </cell>
          <cell r="V1827">
            <v>0</v>
          </cell>
        </row>
        <row r="1828">
          <cell r="T1828" t="str">
            <v>10</v>
          </cell>
          <cell r="U1828" t="str">
            <v>鉄骨壁</v>
          </cell>
          <cell r="V1828">
            <v>0</v>
          </cell>
        </row>
        <row r="1829">
          <cell r="T1829" t="str">
            <v>11</v>
          </cell>
          <cell r="U1829" t="str">
            <v>ＰＨ</v>
          </cell>
          <cell r="V1829">
            <v>0</v>
          </cell>
        </row>
        <row r="1830">
          <cell r="T1830" t="str">
            <v>12</v>
          </cell>
          <cell r="U1830" t="str">
            <v>PC手すり</v>
          </cell>
          <cell r="V1830">
            <v>0</v>
          </cell>
        </row>
        <row r="1831">
          <cell r="T1831" t="str">
            <v>13</v>
          </cell>
          <cell r="U1831" t="str">
            <v>S手すり</v>
          </cell>
          <cell r="V1831">
            <v>0</v>
          </cell>
        </row>
        <row r="1832">
          <cell r="T1832" t="str">
            <v>14</v>
          </cell>
          <cell r="U1832">
            <v>0</v>
          </cell>
          <cell r="V1832">
            <v>0</v>
          </cell>
        </row>
        <row r="1833">
          <cell r="T1833" t="str">
            <v>15</v>
          </cell>
          <cell r="U1833" t="str">
            <v>３階床</v>
          </cell>
          <cell r="V1833">
            <v>0</v>
          </cell>
        </row>
        <row r="1834">
          <cell r="T1834" t="str">
            <v>16</v>
          </cell>
          <cell r="U1834" t="str">
            <v>勾配屋根1</v>
          </cell>
          <cell r="V1834">
            <v>0</v>
          </cell>
        </row>
        <row r="1835">
          <cell r="T1835" t="str">
            <v>17</v>
          </cell>
          <cell r="U1835" t="str">
            <v>勾配屋根2</v>
          </cell>
          <cell r="V1835">
            <v>0</v>
          </cell>
        </row>
        <row r="1836">
          <cell r="T1836" t="str">
            <v>18</v>
          </cell>
          <cell r="U1836" t="str">
            <v>ＰＣ屋根</v>
          </cell>
          <cell r="V1836">
            <v>0</v>
          </cell>
        </row>
        <row r="1837">
          <cell r="T1837" t="str">
            <v>19</v>
          </cell>
          <cell r="U1837" t="str">
            <v>バルコニー</v>
          </cell>
          <cell r="V1837">
            <v>0</v>
          </cell>
        </row>
        <row r="1838">
          <cell r="T1838" t="str">
            <v>20</v>
          </cell>
          <cell r="U1838" t="str">
            <v>庇</v>
          </cell>
          <cell r="V1838">
            <v>0</v>
          </cell>
        </row>
        <row r="1839">
          <cell r="T1839" t="str">
            <v>21</v>
          </cell>
          <cell r="U1839" t="str">
            <v>ＳＲ材</v>
          </cell>
          <cell r="V1839">
            <v>0</v>
          </cell>
        </row>
        <row r="1840">
          <cell r="T1840" t="str">
            <v>22</v>
          </cell>
          <cell r="U1840" t="str">
            <v>Ｒ材</v>
          </cell>
          <cell r="V1840">
            <v>0</v>
          </cell>
        </row>
        <row r="1841">
          <cell r="T1841" t="str">
            <v>23</v>
          </cell>
          <cell r="U1841" t="str">
            <v>垂壁</v>
          </cell>
          <cell r="V1841">
            <v>0</v>
          </cell>
        </row>
        <row r="1842">
          <cell r="T1842" t="str">
            <v>24</v>
          </cell>
          <cell r="U1842">
            <v>0</v>
          </cell>
          <cell r="V1842">
            <v>0</v>
          </cell>
        </row>
        <row r="1843">
          <cell r="T1843" t="str">
            <v>25</v>
          </cell>
          <cell r="U1843" t="str">
            <v>耐・支持壁</v>
          </cell>
          <cell r="V1843">
            <v>0</v>
          </cell>
        </row>
        <row r="1844">
          <cell r="T1844" t="str">
            <v>26</v>
          </cell>
          <cell r="U1844" t="str">
            <v>鉄骨壁</v>
          </cell>
          <cell r="V1844">
            <v>0</v>
          </cell>
        </row>
        <row r="1845">
          <cell r="T1845" t="str">
            <v>27</v>
          </cell>
          <cell r="U1845" t="str">
            <v>窓</v>
          </cell>
          <cell r="V1845">
            <v>0</v>
          </cell>
        </row>
        <row r="1846">
          <cell r="T1846" t="str">
            <v>28</v>
          </cell>
          <cell r="U1846" t="str">
            <v>柱型</v>
          </cell>
          <cell r="V1846">
            <v>0</v>
          </cell>
        </row>
        <row r="1847">
          <cell r="T1847" t="str">
            <v>29</v>
          </cell>
          <cell r="U1847" t="str">
            <v>間仕切</v>
          </cell>
          <cell r="V1847">
            <v>0</v>
          </cell>
        </row>
        <row r="1848">
          <cell r="T1848" t="str">
            <v>30</v>
          </cell>
          <cell r="U1848">
            <v>0</v>
          </cell>
          <cell r="V1848">
            <v>0</v>
          </cell>
        </row>
        <row r="1849">
          <cell r="T1849" t="str">
            <v>31</v>
          </cell>
          <cell r="U1849" t="str">
            <v>腰壁</v>
          </cell>
          <cell r="V1849">
            <v>0</v>
          </cell>
        </row>
        <row r="1850">
          <cell r="T1850" t="str">
            <v>32</v>
          </cell>
          <cell r="U1850" t="str">
            <v>ＰＨ</v>
          </cell>
          <cell r="V1850">
            <v>0</v>
          </cell>
        </row>
        <row r="1851">
          <cell r="T1851" t="str">
            <v>33</v>
          </cell>
          <cell r="U1851" t="str">
            <v>PC手すり</v>
          </cell>
          <cell r="V1851">
            <v>0</v>
          </cell>
        </row>
        <row r="1852">
          <cell r="T1852" t="str">
            <v>34</v>
          </cell>
          <cell r="U1852" t="str">
            <v>S手すり</v>
          </cell>
          <cell r="V1852">
            <v>0</v>
          </cell>
        </row>
        <row r="1853">
          <cell r="T1853" t="str">
            <v>35</v>
          </cell>
          <cell r="U1853">
            <v>0</v>
          </cell>
          <cell r="V1853">
            <v>0</v>
          </cell>
        </row>
        <row r="1854">
          <cell r="T1854" t="str">
            <v>36</v>
          </cell>
          <cell r="U1854" t="str">
            <v>２階床</v>
          </cell>
          <cell r="V1854">
            <v>0</v>
          </cell>
        </row>
        <row r="1855">
          <cell r="T1855" t="str">
            <v>37</v>
          </cell>
          <cell r="U1855" t="str">
            <v>勾配屋根1</v>
          </cell>
          <cell r="V1855">
            <v>0</v>
          </cell>
        </row>
        <row r="1856">
          <cell r="T1856" t="str">
            <v>38</v>
          </cell>
          <cell r="U1856" t="str">
            <v>勾配屋根2</v>
          </cell>
          <cell r="V1856">
            <v>0</v>
          </cell>
        </row>
        <row r="1857">
          <cell r="T1857" t="str">
            <v>39</v>
          </cell>
          <cell r="U1857" t="str">
            <v>ＰＣ屋根</v>
          </cell>
          <cell r="V1857">
            <v>0</v>
          </cell>
        </row>
        <row r="1858">
          <cell r="T1858" t="str">
            <v>40</v>
          </cell>
          <cell r="U1858" t="str">
            <v>バルコニー</v>
          </cell>
          <cell r="V1858">
            <v>0</v>
          </cell>
        </row>
        <row r="1859">
          <cell r="T1859" t="str">
            <v>41</v>
          </cell>
          <cell r="U1859" t="str">
            <v>庇</v>
          </cell>
          <cell r="V1859">
            <v>0</v>
          </cell>
        </row>
        <row r="1860">
          <cell r="T1860" t="str">
            <v>42</v>
          </cell>
          <cell r="U1860" t="str">
            <v>ＳＲ材</v>
          </cell>
          <cell r="V1860">
            <v>0</v>
          </cell>
        </row>
        <row r="1861">
          <cell r="T1861" t="str">
            <v>43</v>
          </cell>
          <cell r="U1861" t="str">
            <v>Ｒ材</v>
          </cell>
          <cell r="V1861">
            <v>0</v>
          </cell>
        </row>
        <row r="1862">
          <cell r="T1862" t="str">
            <v>44</v>
          </cell>
          <cell r="U1862" t="str">
            <v>垂壁</v>
          </cell>
          <cell r="V1862">
            <v>0</v>
          </cell>
        </row>
        <row r="1863">
          <cell r="T1863" t="str">
            <v>45</v>
          </cell>
          <cell r="U1863">
            <v>0</v>
          </cell>
          <cell r="V1863">
            <v>0</v>
          </cell>
        </row>
        <row r="1864">
          <cell r="T1864" t="str">
            <v>46</v>
          </cell>
          <cell r="U1864" t="str">
            <v>耐・支持壁</v>
          </cell>
          <cell r="V1864">
            <v>0</v>
          </cell>
        </row>
        <row r="1865">
          <cell r="T1865" t="str">
            <v>47</v>
          </cell>
          <cell r="U1865" t="str">
            <v>鉄骨壁</v>
          </cell>
          <cell r="V1865">
            <v>0</v>
          </cell>
        </row>
        <row r="1866">
          <cell r="T1866" t="str">
            <v>48</v>
          </cell>
          <cell r="U1866" t="str">
            <v>窓</v>
          </cell>
          <cell r="V1866">
            <v>0</v>
          </cell>
        </row>
        <row r="1867">
          <cell r="T1867" t="str">
            <v>49</v>
          </cell>
          <cell r="U1867" t="str">
            <v>柱型</v>
          </cell>
          <cell r="V1867">
            <v>0</v>
          </cell>
        </row>
        <row r="1868">
          <cell r="T1868" t="str">
            <v>50</v>
          </cell>
          <cell r="U1868" t="str">
            <v>間仕切</v>
          </cell>
          <cell r="V1868">
            <v>0</v>
          </cell>
        </row>
        <row r="1869">
          <cell r="T1869" t="str">
            <v>51</v>
          </cell>
          <cell r="U1869">
            <v>0</v>
          </cell>
          <cell r="V1869">
            <v>0</v>
          </cell>
        </row>
        <row r="1870">
          <cell r="T1870" t="str">
            <v>52</v>
          </cell>
          <cell r="U1870" t="str">
            <v>腰壁</v>
          </cell>
          <cell r="V1870">
            <v>0</v>
          </cell>
        </row>
        <row r="1871">
          <cell r="T1871" t="str">
            <v>53</v>
          </cell>
          <cell r="U1871">
            <v>0</v>
          </cell>
          <cell r="V1871">
            <v>0</v>
          </cell>
        </row>
        <row r="1872">
          <cell r="T1872" t="str">
            <v>54</v>
          </cell>
          <cell r="U1872" t="str">
            <v>１階床</v>
          </cell>
          <cell r="V1872">
            <v>0</v>
          </cell>
        </row>
        <row r="1873">
          <cell r="T1873" t="str">
            <v>55</v>
          </cell>
          <cell r="U1873">
            <v>0</v>
          </cell>
          <cell r="V1873">
            <v>0</v>
          </cell>
        </row>
        <row r="1874">
          <cell r="T1874" t="str">
            <v>01</v>
          </cell>
          <cell r="U1874">
            <v>0</v>
          </cell>
          <cell r="V1874">
            <v>0</v>
          </cell>
        </row>
        <row r="1875">
          <cell r="T1875" t="str">
            <v>02</v>
          </cell>
          <cell r="U1875">
            <v>0</v>
          </cell>
          <cell r="V1875">
            <v>0</v>
          </cell>
        </row>
        <row r="1876">
          <cell r="T1876" t="str">
            <v>03</v>
          </cell>
          <cell r="U1876" t="str">
            <v>勾配屋根1</v>
          </cell>
          <cell r="V1876">
            <v>0</v>
          </cell>
        </row>
        <row r="1877">
          <cell r="T1877" t="str">
            <v>04</v>
          </cell>
          <cell r="U1877" t="str">
            <v>勾配屋根2</v>
          </cell>
          <cell r="V1877">
            <v>0</v>
          </cell>
        </row>
        <row r="1878">
          <cell r="T1878" t="str">
            <v>05</v>
          </cell>
          <cell r="U1878">
            <v>0</v>
          </cell>
          <cell r="V1878">
            <v>0</v>
          </cell>
        </row>
        <row r="1879">
          <cell r="T1879" t="str">
            <v>06</v>
          </cell>
          <cell r="U1879" t="str">
            <v>鉄骨壁(棟)</v>
          </cell>
          <cell r="V1879">
            <v>0</v>
          </cell>
        </row>
        <row r="1880">
          <cell r="T1880" t="str">
            <v>07</v>
          </cell>
          <cell r="U1880" t="str">
            <v>窓</v>
          </cell>
          <cell r="V1880">
            <v>0</v>
          </cell>
        </row>
        <row r="1881">
          <cell r="T1881" t="str">
            <v>08</v>
          </cell>
          <cell r="U1881" t="str">
            <v>間仕切</v>
          </cell>
          <cell r="V1881">
            <v>0</v>
          </cell>
        </row>
        <row r="1882">
          <cell r="T1882" t="str">
            <v>09</v>
          </cell>
          <cell r="U1882">
            <v>0</v>
          </cell>
          <cell r="V1882">
            <v>0</v>
          </cell>
        </row>
        <row r="1883">
          <cell r="T1883" t="str">
            <v>10</v>
          </cell>
          <cell r="U1883" t="str">
            <v>鉄骨壁</v>
          </cell>
          <cell r="V1883">
            <v>0</v>
          </cell>
        </row>
        <row r="1884">
          <cell r="T1884" t="str">
            <v>11</v>
          </cell>
          <cell r="U1884" t="str">
            <v>ＰＨ</v>
          </cell>
          <cell r="V1884">
            <v>0</v>
          </cell>
        </row>
        <row r="1885">
          <cell r="T1885" t="str">
            <v>12</v>
          </cell>
          <cell r="U1885" t="str">
            <v>PC手すり</v>
          </cell>
          <cell r="V1885">
            <v>0</v>
          </cell>
        </row>
        <row r="1886">
          <cell r="T1886" t="str">
            <v>13</v>
          </cell>
          <cell r="U1886" t="str">
            <v>S手すり</v>
          </cell>
          <cell r="V1886">
            <v>0</v>
          </cell>
        </row>
        <row r="1887">
          <cell r="T1887" t="str">
            <v>14</v>
          </cell>
          <cell r="U1887">
            <v>0</v>
          </cell>
          <cell r="V1887">
            <v>0</v>
          </cell>
        </row>
        <row r="1888">
          <cell r="T1888" t="str">
            <v>15</v>
          </cell>
          <cell r="U1888" t="str">
            <v>３階床</v>
          </cell>
          <cell r="V1888">
            <v>0</v>
          </cell>
        </row>
        <row r="1889">
          <cell r="T1889" t="str">
            <v>16</v>
          </cell>
          <cell r="U1889" t="str">
            <v>勾配屋根1</v>
          </cell>
          <cell r="V1889">
            <v>0</v>
          </cell>
        </row>
        <row r="1890">
          <cell r="T1890" t="str">
            <v>17</v>
          </cell>
          <cell r="U1890" t="str">
            <v>勾配屋根2</v>
          </cell>
          <cell r="V1890">
            <v>0</v>
          </cell>
        </row>
        <row r="1891">
          <cell r="T1891" t="str">
            <v>18</v>
          </cell>
          <cell r="U1891" t="str">
            <v>ＰＣ屋根</v>
          </cell>
          <cell r="V1891">
            <v>0</v>
          </cell>
        </row>
        <row r="1892">
          <cell r="T1892" t="str">
            <v>19</v>
          </cell>
          <cell r="U1892" t="str">
            <v>バルコニー</v>
          </cell>
          <cell r="V1892">
            <v>0</v>
          </cell>
        </row>
        <row r="1893">
          <cell r="T1893" t="str">
            <v>20</v>
          </cell>
          <cell r="U1893" t="str">
            <v>庇</v>
          </cell>
          <cell r="V1893">
            <v>0</v>
          </cell>
        </row>
        <row r="1894">
          <cell r="T1894" t="str">
            <v>21</v>
          </cell>
          <cell r="U1894" t="str">
            <v>ＳＲ材</v>
          </cell>
          <cell r="V1894">
            <v>0</v>
          </cell>
        </row>
        <row r="1895">
          <cell r="T1895" t="str">
            <v>22</v>
          </cell>
          <cell r="U1895" t="str">
            <v>Ｒ材</v>
          </cell>
          <cell r="V1895">
            <v>0</v>
          </cell>
        </row>
        <row r="1896">
          <cell r="T1896" t="str">
            <v>23</v>
          </cell>
          <cell r="U1896" t="str">
            <v>垂壁</v>
          </cell>
          <cell r="V1896">
            <v>0</v>
          </cell>
        </row>
        <row r="1897">
          <cell r="T1897" t="str">
            <v>24</v>
          </cell>
          <cell r="U1897">
            <v>0</v>
          </cell>
          <cell r="V1897">
            <v>0</v>
          </cell>
        </row>
        <row r="1898">
          <cell r="T1898" t="str">
            <v>25</v>
          </cell>
          <cell r="U1898" t="str">
            <v>耐・支持壁</v>
          </cell>
          <cell r="V1898">
            <v>0</v>
          </cell>
        </row>
        <row r="1899">
          <cell r="T1899" t="str">
            <v>26</v>
          </cell>
          <cell r="U1899" t="str">
            <v>鉄骨壁</v>
          </cell>
          <cell r="V1899">
            <v>0</v>
          </cell>
        </row>
        <row r="1900">
          <cell r="T1900" t="str">
            <v>27</v>
          </cell>
          <cell r="U1900" t="str">
            <v>窓</v>
          </cell>
          <cell r="V1900">
            <v>0</v>
          </cell>
        </row>
        <row r="1901">
          <cell r="T1901" t="str">
            <v>28</v>
          </cell>
          <cell r="U1901" t="str">
            <v>柱型</v>
          </cell>
          <cell r="V1901">
            <v>0</v>
          </cell>
        </row>
        <row r="1902">
          <cell r="T1902" t="str">
            <v>29</v>
          </cell>
          <cell r="U1902" t="str">
            <v>間仕切</v>
          </cell>
          <cell r="V1902">
            <v>0</v>
          </cell>
        </row>
        <row r="1903">
          <cell r="T1903" t="str">
            <v>30</v>
          </cell>
          <cell r="U1903">
            <v>0</v>
          </cell>
          <cell r="V1903">
            <v>0</v>
          </cell>
        </row>
        <row r="1904">
          <cell r="T1904" t="str">
            <v>31</v>
          </cell>
          <cell r="U1904" t="str">
            <v>腰壁</v>
          </cell>
          <cell r="V1904">
            <v>0</v>
          </cell>
        </row>
        <row r="1905">
          <cell r="T1905" t="str">
            <v>32</v>
          </cell>
          <cell r="U1905" t="str">
            <v>ＰＨ</v>
          </cell>
          <cell r="V1905">
            <v>0</v>
          </cell>
        </row>
        <row r="1906">
          <cell r="T1906" t="str">
            <v>33</v>
          </cell>
          <cell r="U1906" t="str">
            <v>PC手すり</v>
          </cell>
          <cell r="V1906">
            <v>0</v>
          </cell>
        </row>
        <row r="1907">
          <cell r="T1907" t="str">
            <v>34</v>
          </cell>
          <cell r="U1907" t="str">
            <v>S手すり</v>
          </cell>
          <cell r="V1907">
            <v>0</v>
          </cell>
        </row>
        <row r="1908">
          <cell r="T1908" t="str">
            <v>35</v>
          </cell>
          <cell r="U1908">
            <v>0</v>
          </cell>
          <cell r="V1908">
            <v>0</v>
          </cell>
        </row>
        <row r="1909">
          <cell r="T1909" t="str">
            <v>36</v>
          </cell>
          <cell r="U1909" t="str">
            <v>２階床</v>
          </cell>
          <cell r="V1909">
            <v>0</v>
          </cell>
        </row>
        <row r="1910">
          <cell r="T1910" t="str">
            <v>37</v>
          </cell>
          <cell r="U1910" t="str">
            <v>勾配屋根1</v>
          </cell>
          <cell r="V1910">
            <v>0</v>
          </cell>
        </row>
        <row r="1911">
          <cell r="T1911" t="str">
            <v>38</v>
          </cell>
          <cell r="U1911" t="str">
            <v>勾配屋根2</v>
          </cell>
          <cell r="V1911">
            <v>0</v>
          </cell>
        </row>
        <row r="1912">
          <cell r="T1912" t="str">
            <v>39</v>
          </cell>
          <cell r="U1912" t="str">
            <v>ＰＣ屋根</v>
          </cell>
          <cell r="V1912">
            <v>0</v>
          </cell>
        </row>
        <row r="1913">
          <cell r="T1913" t="str">
            <v>40</v>
          </cell>
          <cell r="U1913" t="str">
            <v>バルコニー</v>
          </cell>
          <cell r="V1913">
            <v>0</v>
          </cell>
        </row>
        <row r="1914">
          <cell r="T1914" t="str">
            <v>41</v>
          </cell>
          <cell r="U1914" t="str">
            <v>庇</v>
          </cell>
          <cell r="V1914">
            <v>0</v>
          </cell>
        </row>
        <row r="1915">
          <cell r="T1915" t="str">
            <v>42</v>
          </cell>
          <cell r="U1915" t="str">
            <v>ＳＲ材</v>
          </cell>
          <cell r="V1915">
            <v>0</v>
          </cell>
        </row>
        <row r="1916">
          <cell r="T1916" t="str">
            <v>43</v>
          </cell>
          <cell r="U1916" t="str">
            <v>Ｒ材</v>
          </cell>
          <cell r="V1916">
            <v>0</v>
          </cell>
        </row>
        <row r="1917">
          <cell r="T1917" t="str">
            <v>44</v>
          </cell>
          <cell r="U1917" t="str">
            <v>垂壁</v>
          </cell>
          <cell r="V1917">
            <v>0</v>
          </cell>
        </row>
        <row r="1918">
          <cell r="T1918" t="str">
            <v>45</v>
          </cell>
          <cell r="U1918">
            <v>0</v>
          </cell>
          <cell r="V1918">
            <v>0</v>
          </cell>
        </row>
        <row r="1919">
          <cell r="T1919" t="str">
            <v>46</v>
          </cell>
          <cell r="U1919" t="str">
            <v>耐・支持壁</v>
          </cell>
          <cell r="V1919">
            <v>0</v>
          </cell>
        </row>
        <row r="1920">
          <cell r="T1920" t="str">
            <v>47</v>
          </cell>
          <cell r="U1920" t="str">
            <v>鉄骨壁</v>
          </cell>
          <cell r="V1920">
            <v>0</v>
          </cell>
        </row>
        <row r="1921">
          <cell r="T1921" t="str">
            <v>48</v>
          </cell>
          <cell r="U1921" t="str">
            <v>窓</v>
          </cell>
          <cell r="V1921">
            <v>0</v>
          </cell>
        </row>
        <row r="1922">
          <cell r="T1922" t="str">
            <v>49</v>
          </cell>
          <cell r="U1922" t="str">
            <v>柱型</v>
          </cell>
          <cell r="V1922">
            <v>0</v>
          </cell>
        </row>
        <row r="1923">
          <cell r="T1923" t="str">
            <v>50</v>
          </cell>
          <cell r="U1923" t="str">
            <v>間仕切</v>
          </cell>
          <cell r="V1923">
            <v>0</v>
          </cell>
        </row>
        <row r="1924">
          <cell r="T1924" t="str">
            <v>51</v>
          </cell>
          <cell r="U1924">
            <v>0</v>
          </cell>
          <cell r="V1924">
            <v>0</v>
          </cell>
        </row>
        <row r="1925">
          <cell r="T1925" t="str">
            <v>52</v>
          </cell>
          <cell r="U1925" t="str">
            <v>腰壁</v>
          </cell>
          <cell r="V1925">
            <v>0</v>
          </cell>
        </row>
        <row r="1926">
          <cell r="T1926" t="str">
            <v>53</v>
          </cell>
          <cell r="U1926">
            <v>0</v>
          </cell>
          <cell r="V1926">
            <v>0</v>
          </cell>
        </row>
        <row r="1927">
          <cell r="T1927" t="str">
            <v>54</v>
          </cell>
          <cell r="U1927" t="str">
            <v>１階床</v>
          </cell>
          <cell r="V1927">
            <v>0</v>
          </cell>
        </row>
        <row r="1928">
          <cell r="T1928" t="str">
            <v>55</v>
          </cell>
          <cell r="U1928">
            <v>0</v>
          </cell>
          <cell r="V1928">
            <v>0</v>
          </cell>
        </row>
        <row r="1929">
          <cell r="T1929" t="str">
            <v>01</v>
          </cell>
          <cell r="U1929">
            <v>0</v>
          </cell>
          <cell r="V1929">
            <v>0</v>
          </cell>
        </row>
        <row r="1930">
          <cell r="T1930" t="str">
            <v>02</v>
          </cell>
          <cell r="U1930">
            <v>0</v>
          </cell>
          <cell r="V1930">
            <v>0</v>
          </cell>
        </row>
        <row r="1931">
          <cell r="T1931" t="str">
            <v>03</v>
          </cell>
          <cell r="U1931" t="str">
            <v>勾配屋根1</v>
          </cell>
          <cell r="V1931">
            <v>0</v>
          </cell>
        </row>
        <row r="1932">
          <cell r="T1932" t="str">
            <v>04</v>
          </cell>
          <cell r="U1932" t="str">
            <v>勾配屋根2</v>
          </cell>
          <cell r="V1932">
            <v>0</v>
          </cell>
        </row>
        <row r="1933">
          <cell r="T1933" t="str">
            <v>05</v>
          </cell>
          <cell r="U1933">
            <v>0</v>
          </cell>
          <cell r="V1933">
            <v>0</v>
          </cell>
        </row>
        <row r="1934">
          <cell r="T1934" t="str">
            <v>06</v>
          </cell>
          <cell r="U1934" t="str">
            <v>鉄骨壁(棟)</v>
          </cell>
          <cell r="V1934">
            <v>0</v>
          </cell>
        </row>
        <row r="1935">
          <cell r="T1935" t="str">
            <v>07</v>
          </cell>
          <cell r="U1935" t="str">
            <v>窓</v>
          </cell>
          <cell r="V1935">
            <v>0</v>
          </cell>
        </row>
        <row r="1936">
          <cell r="T1936" t="str">
            <v>08</v>
          </cell>
          <cell r="U1936" t="str">
            <v>間仕切</v>
          </cell>
          <cell r="V1936">
            <v>0</v>
          </cell>
        </row>
        <row r="1937">
          <cell r="T1937" t="str">
            <v>09</v>
          </cell>
          <cell r="U1937">
            <v>0</v>
          </cell>
          <cell r="V1937">
            <v>0</v>
          </cell>
        </row>
        <row r="1938">
          <cell r="T1938" t="str">
            <v>10</v>
          </cell>
          <cell r="U1938" t="str">
            <v>鉄骨壁</v>
          </cell>
          <cell r="V1938">
            <v>0</v>
          </cell>
        </row>
        <row r="1939">
          <cell r="T1939" t="str">
            <v>11</v>
          </cell>
          <cell r="U1939" t="str">
            <v>ＰＨ</v>
          </cell>
          <cell r="V1939">
            <v>0</v>
          </cell>
        </row>
        <row r="1940">
          <cell r="T1940" t="str">
            <v>12</v>
          </cell>
          <cell r="U1940" t="str">
            <v>PC手すり</v>
          </cell>
          <cell r="V1940">
            <v>0</v>
          </cell>
        </row>
        <row r="1941">
          <cell r="T1941" t="str">
            <v>13</v>
          </cell>
          <cell r="U1941" t="str">
            <v>S手すり</v>
          </cell>
          <cell r="V1941">
            <v>0</v>
          </cell>
        </row>
        <row r="1942">
          <cell r="T1942" t="str">
            <v>14</v>
          </cell>
          <cell r="U1942">
            <v>0</v>
          </cell>
          <cell r="V1942">
            <v>0</v>
          </cell>
        </row>
        <row r="1943">
          <cell r="T1943" t="str">
            <v>15</v>
          </cell>
          <cell r="U1943" t="str">
            <v>３階床</v>
          </cell>
          <cell r="V1943">
            <v>0</v>
          </cell>
        </row>
        <row r="1944">
          <cell r="T1944" t="str">
            <v>16</v>
          </cell>
          <cell r="U1944" t="str">
            <v>勾配屋根1</v>
          </cell>
          <cell r="V1944">
            <v>0</v>
          </cell>
        </row>
        <row r="1945">
          <cell r="T1945" t="str">
            <v>17</v>
          </cell>
          <cell r="U1945" t="str">
            <v>勾配屋根2</v>
          </cell>
          <cell r="V1945">
            <v>0</v>
          </cell>
        </row>
        <row r="1946">
          <cell r="T1946" t="str">
            <v>18</v>
          </cell>
          <cell r="U1946" t="str">
            <v>ＰＣ屋根</v>
          </cell>
          <cell r="V1946">
            <v>0</v>
          </cell>
        </row>
        <row r="1947">
          <cell r="T1947" t="str">
            <v>19</v>
          </cell>
          <cell r="U1947" t="str">
            <v>バルコニー</v>
          </cell>
          <cell r="V1947">
            <v>0</v>
          </cell>
        </row>
        <row r="1948">
          <cell r="T1948" t="str">
            <v>20</v>
          </cell>
          <cell r="U1948" t="str">
            <v>庇</v>
          </cell>
          <cell r="V1948">
            <v>0</v>
          </cell>
        </row>
        <row r="1949">
          <cell r="T1949" t="str">
            <v>21</v>
          </cell>
          <cell r="U1949" t="str">
            <v>ＳＲ材</v>
          </cell>
          <cell r="V1949">
            <v>0</v>
          </cell>
        </row>
        <row r="1950">
          <cell r="T1950" t="str">
            <v>22</v>
          </cell>
          <cell r="U1950" t="str">
            <v>Ｒ材</v>
          </cell>
          <cell r="V1950">
            <v>0</v>
          </cell>
        </row>
        <row r="1951">
          <cell r="T1951" t="str">
            <v>23</v>
          </cell>
          <cell r="U1951" t="str">
            <v>垂壁</v>
          </cell>
          <cell r="V1951">
            <v>0</v>
          </cell>
        </row>
        <row r="1952">
          <cell r="T1952" t="str">
            <v>24</v>
          </cell>
          <cell r="U1952">
            <v>0</v>
          </cell>
          <cell r="V1952">
            <v>0</v>
          </cell>
        </row>
        <row r="1953">
          <cell r="T1953" t="str">
            <v>25</v>
          </cell>
          <cell r="U1953" t="str">
            <v>耐・支持壁</v>
          </cell>
          <cell r="V1953">
            <v>0</v>
          </cell>
        </row>
        <row r="1954">
          <cell r="T1954" t="str">
            <v>26</v>
          </cell>
          <cell r="U1954" t="str">
            <v>鉄骨壁</v>
          </cell>
          <cell r="V1954">
            <v>0</v>
          </cell>
        </row>
        <row r="1955">
          <cell r="T1955" t="str">
            <v>27</v>
          </cell>
          <cell r="U1955" t="str">
            <v>窓</v>
          </cell>
          <cell r="V1955">
            <v>0</v>
          </cell>
        </row>
        <row r="1956">
          <cell r="T1956" t="str">
            <v>28</v>
          </cell>
          <cell r="U1956" t="str">
            <v>柱型</v>
          </cell>
          <cell r="V1956">
            <v>0</v>
          </cell>
        </row>
        <row r="1957">
          <cell r="T1957" t="str">
            <v>29</v>
          </cell>
          <cell r="U1957" t="str">
            <v>間仕切</v>
          </cell>
          <cell r="V1957">
            <v>0</v>
          </cell>
        </row>
        <row r="1958">
          <cell r="T1958" t="str">
            <v>30</v>
          </cell>
          <cell r="U1958">
            <v>0</v>
          </cell>
          <cell r="V1958">
            <v>0</v>
          </cell>
        </row>
        <row r="1959">
          <cell r="T1959" t="str">
            <v>31</v>
          </cell>
          <cell r="U1959" t="str">
            <v>腰壁</v>
          </cell>
          <cell r="V1959">
            <v>0</v>
          </cell>
        </row>
        <row r="1960">
          <cell r="T1960" t="str">
            <v>32</v>
          </cell>
          <cell r="U1960" t="str">
            <v>ＰＨ</v>
          </cell>
          <cell r="V1960">
            <v>0</v>
          </cell>
        </row>
        <row r="1961">
          <cell r="T1961" t="str">
            <v>33</v>
          </cell>
          <cell r="U1961" t="str">
            <v>PC手すり</v>
          </cell>
          <cell r="V1961">
            <v>0</v>
          </cell>
        </row>
        <row r="1962">
          <cell r="T1962" t="str">
            <v>34</v>
          </cell>
          <cell r="U1962" t="str">
            <v>S手すり</v>
          </cell>
          <cell r="V1962">
            <v>0</v>
          </cell>
        </row>
        <row r="1963">
          <cell r="T1963" t="str">
            <v>35</v>
          </cell>
          <cell r="U1963">
            <v>0</v>
          </cell>
          <cell r="V1963">
            <v>0</v>
          </cell>
        </row>
        <row r="1964">
          <cell r="T1964" t="str">
            <v>36</v>
          </cell>
          <cell r="U1964" t="str">
            <v>２階床</v>
          </cell>
          <cell r="V1964">
            <v>0</v>
          </cell>
        </row>
        <row r="1965">
          <cell r="T1965" t="str">
            <v>37</v>
          </cell>
          <cell r="U1965" t="str">
            <v>勾配屋根1</v>
          </cell>
          <cell r="V1965">
            <v>0</v>
          </cell>
        </row>
        <row r="1966">
          <cell r="T1966" t="str">
            <v>38</v>
          </cell>
          <cell r="U1966" t="str">
            <v>勾配屋根2</v>
          </cell>
          <cell r="V1966">
            <v>0</v>
          </cell>
        </row>
        <row r="1967">
          <cell r="T1967" t="str">
            <v>39</v>
          </cell>
          <cell r="U1967" t="str">
            <v>ＰＣ屋根</v>
          </cell>
          <cell r="V1967">
            <v>0</v>
          </cell>
        </row>
        <row r="1968">
          <cell r="T1968" t="str">
            <v>40</v>
          </cell>
          <cell r="U1968" t="str">
            <v>バルコニー</v>
          </cell>
          <cell r="V1968">
            <v>0</v>
          </cell>
        </row>
        <row r="1969">
          <cell r="T1969" t="str">
            <v>41</v>
          </cell>
          <cell r="U1969" t="str">
            <v>庇</v>
          </cell>
          <cell r="V1969">
            <v>0</v>
          </cell>
        </row>
        <row r="1970">
          <cell r="T1970" t="str">
            <v>42</v>
          </cell>
          <cell r="U1970" t="str">
            <v>ＳＲ材</v>
          </cell>
          <cell r="V1970">
            <v>0</v>
          </cell>
        </row>
        <row r="1971">
          <cell r="T1971" t="str">
            <v>43</v>
          </cell>
          <cell r="U1971" t="str">
            <v>Ｒ材</v>
          </cell>
          <cell r="V1971">
            <v>0</v>
          </cell>
        </row>
        <row r="1972">
          <cell r="T1972" t="str">
            <v>44</v>
          </cell>
          <cell r="U1972" t="str">
            <v>垂壁</v>
          </cell>
          <cell r="V1972">
            <v>0</v>
          </cell>
        </row>
        <row r="1973">
          <cell r="T1973" t="str">
            <v>45</v>
          </cell>
          <cell r="U1973">
            <v>0</v>
          </cell>
          <cell r="V1973">
            <v>0</v>
          </cell>
        </row>
        <row r="1974">
          <cell r="T1974" t="str">
            <v>46</v>
          </cell>
          <cell r="U1974" t="str">
            <v>耐・支持壁</v>
          </cell>
          <cell r="V1974">
            <v>0</v>
          </cell>
        </row>
        <row r="1975">
          <cell r="T1975" t="str">
            <v>47</v>
          </cell>
          <cell r="U1975" t="str">
            <v>鉄骨壁</v>
          </cell>
          <cell r="V1975">
            <v>0</v>
          </cell>
        </row>
        <row r="1976">
          <cell r="T1976" t="str">
            <v>48</v>
          </cell>
          <cell r="U1976" t="str">
            <v>窓</v>
          </cell>
          <cell r="V1976">
            <v>0</v>
          </cell>
        </row>
        <row r="1977">
          <cell r="T1977" t="str">
            <v>49</v>
          </cell>
          <cell r="U1977" t="str">
            <v>柱型</v>
          </cell>
          <cell r="V1977">
            <v>0</v>
          </cell>
        </row>
        <row r="1978">
          <cell r="T1978" t="str">
            <v>50</v>
          </cell>
          <cell r="U1978" t="str">
            <v>間仕切</v>
          </cell>
          <cell r="V1978">
            <v>0</v>
          </cell>
        </row>
        <row r="1979">
          <cell r="T1979" t="str">
            <v>51</v>
          </cell>
          <cell r="U1979">
            <v>0</v>
          </cell>
          <cell r="V1979">
            <v>0</v>
          </cell>
        </row>
        <row r="1980">
          <cell r="T1980" t="str">
            <v>52</v>
          </cell>
          <cell r="U1980" t="str">
            <v>腰壁</v>
          </cell>
          <cell r="V1980">
            <v>0</v>
          </cell>
        </row>
        <row r="1981">
          <cell r="T1981" t="str">
            <v>53</v>
          </cell>
          <cell r="U1981">
            <v>0</v>
          </cell>
          <cell r="V1981">
            <v>0</v>
          </cell>
        </row>
        <row r="1982">
          <cell r="T1982" t="str">
            <v>54</v>
          </cell>
          <cell r="U1982" t="str">
            <v>１階床</v>
          </cell>
          <cell r="V1982">
            <v>0</v>
          </cell>
        </row>
        <row r="1983">
          <cell r="T1983" t="str">
            <v>55</v>
          </cell>
          <cell r="U1983">
            <v>0</v>
          </cell>
          <cell r="V1983">
            <v>0</v>
          </cell>
        </row>
      </sheetData>
      <sheetData sheetId="12">
        <row r="7">
          <cell r="B7">
            <v>1</v>
          </cell>
          <cell r="C7" t="str">
            <v>Y0</v>
          </cell>
          <cell r="D7" t="str">
            <v>通り</v>
          </cell>
          <cell r="E7" t="str">
            <v>X0</v>
          </cell>
          <cell r="F7" t="str">
            <v>－</v>
          </cell>
          <cell r="G7" t="str">
            <v>X1</v>
          </cell>
          <cell r="H7">
            <v>0</v>
          </cell>
          <cell r="I7">
            <v>2.4558500000000003</v>
          </cell>
          <cell r="J7">
            <v>4.516450000000001</v>
          </cell>
          <cell r="K7">
            <v>4.727150000000001</v>
          </cell>
        </row>
        <row r="8">
          <cell r="B8">
            <v>2</v>
          </cell>
          <cell r="C8" t="str">
            <v>Y1</v>
          </cell>
          <cell r="D8" t="str">
            <v>通り</v>
          </cell>
          <cell r="E8" t="str">
            <v>X1</v>
          </cell>
          <cell r="F8" t="str">
            <v>－</v>
          </cell>
          <cell r="G8" t="str">
            <v>X3</v>
          </cell>
          <cell r="H8">
            <v>0</v>
          </cell>
          <cell r="I8">
            <v>3.2334960000000006</v>
          </cell>
          <cell r="J8">
            <v>6.959892000000001</v>
          </cell>
          <cell r="K8">
            <v>7.224342000000001</v>
          </cell>
        </row>
        <row r="9">
          <cell r="B9">
            <v>3</v>
          </cell>
          <cell r="C9" t="str">
            <v>Y3</v>
          </cell>
          <cell r="D9" t="str">
            <v>通り</v>
          </cell>
          <cell r="E9" t="str">
            <v>X0</v>
          </cell>
          <cell r="F9" t="str">
            <v>－</v>
          </cell>
          <cell r="G9" t="str">
            <v>X1</v>
          </cell>
          <cell r="H9">
            <v>0</v>
          </cell>
          <cell r="I9">
            <v>0</v>
          </cell>
          <cell r="J9">
            <v>2.4258480000000002</v>
          </cell>
          <cell r="K9">
            <v>2.967648</v>
          </cell>
        </row>
        <row r="10">
          <cell r="B10">
            <v>4</v>
          </cell>
          <cell r="C10" t="str">
            <v>Y3</v>
          </cell>
          <cell r="D10" t="str">
            <v>通り</v>
          </cell>
          <cell r="E10" t="str">
            <v>X1</v>
          </cell>
          <cell r="F10" t="str">
            <v>－</v>
          </cell>
          <cell r="G10" t="str">
            <v>X4</v>
          </cell>
          <cell r="H10">
            <v>1.6</v>
          </cell>
          <cell r="I10">
            <v>4.823271</v>
          </cell>
          <cell r="J10">
            <v>8.994219000000001</v>
          </cell>
          <cell r="K10">
            <v>9.473669000000001</v>
          </cell>
        </row>
        <row r="11">
          <cell r="B11">
            <v>5</v>
          </cell>
          <cell r="C11" t="str">
            <v>Y4</v>
          </cell>
          <cell r="D11" t="str">
            <v>通り</v>
          </cell>
          <cell r="E11" t="str">
            <v>X0</v>
          </cell>
          <cell r="F11" t="str">
            <v>－</v>
          </cell>
          <cell r="G11" t="str">
            <v>X1</v>
          </cell>
          <cell r="H11">
            <v>0</v>
          </cell>
          <cell r="I11">
            <v>2.4085730000000005</v>
          </cell>
          <cell r="J11">
            <v>4.988846000000001</v>
          </cell>
          <cell r="K11">
            <v>5.319946000000001</v>
          </cell>
        </row>
        <row r="12">
          <cell r="B12">
            <v>6</v>
          </cell>
          <cell r="C12" t="str">
            <v>Y4</v>
          </cell>
          <cell r="D12" t="str">
            <v>通り</v>
          </cell>
          <cell r="E12" t="str">
            <v>X1</v>
          </cell>
          <cell r="F12" t="str">
            <v>－</v>
          </cell>
          <cell r="G12" t="str">
            <v>X2</v>
          </cell>
          <cell r="H12">
            <v>1.48</v>
          </cell>
          <cell r="I12">
            <v>3.558546</v>
          </cell>
          <cell r="J12">
            <v>5.463192</v>
          </cell>
          <cell r="K12">
            <v>5.620142</v>
          </cell>
        </row>
        <row r="13">
          <cell r="B13">
            <v>7</v>
          </cell>
          <cell r="C13" t="str">
            <v>Y4</v>
          </cell>
          <cell r="D13" t="str">
            <v>通り</v>
          </cell>
          <cell r="E13" t="str">
            <v>X2</v>
          </cell>
          <cell r="F13" t="str">
            <v>－</v>
          </cell>
          <cell r="G13" t="str">
            <v>X4</v>
          </cell>
          <cell r="H13">
            <v>0</v>
          </cell>
          <cell r="I13">
            <v>2.045423</v>
          </cell>
          <cell r="J13">
            <v>3.9404960000000004</v>
          </cell>
          <cell r="K13">
            <v>4.097446000000001</v>
          </cell>
        </row>
        <row r="14">
          <cell r="B14">
            <v>8</v>
          </cell>
          <cell r="C14" t="str">
            <v>X0</v>
          </cell>
          <cell r="D14" t="str">
            <v>通り</v>
          </cell>
          <cell r="E14" t="str">
            <v>Y0</v>
          </cell>
          <cell r="F14" t="str">
            <v>－</v>
          </cell>
          <cell r="G14" t="str">
            <v>Y3</v>
          </cell>
          <cell r="H14">
            <v>0</v>
          </cell>
          <cell r="I14">
            <v>9.7842</v>
          </cell>
          <cell r="J14">
            <v>17.993473</v>
          </cell>
          <cell r="K14">
            <v>20.904573000000003</v>
          </cell>
        </row>
        <row r="15">
          <cell r="B15">
            <v>9</v>
          </cell>
          <cell r="C15" t="str">
            <v>X0</v>
          </cell>
          <cell r="D15" t="str">
            <v>通り</v>
          </cell>
          <cell r="E15" t="str">
            <v>Y3</v>
          </cell>
          <cell r="F15" t="str">
            <v>－</v>
          </cell>
          <cell r="G15" t="str">
            <v>Y4</v>
          </cell>
          <cell r="H15">
            <v>0</v>
          </cell>
          <cell r="I15">
            <v>2.93015</v>
          </cell>
          <cell r="J15">
            <v>5.216723</v>
          </cell>
          <cell r="K15">
            <v>5.216723</v>
          </cell>
        </row>
        <row r="16">
          <cell r="B16">
            <v>10</v>
          </cell>
          <cell r="C16" t="str">
            <v>X1</v>
          </cell>
          <cell r="D16" t="str">
            <v>通り</v>
          </cell>
          <cell r="E16" t="str">
            <v>Y0</v>
          </cell>
          <cell r="F16" t="str">
            <v>－</v>
          </cell>
          <cell r="G16" t="str">
            <v>Y3</v>
          </cell>
          <cell r="H16">
            <v>0</v>
          </cell>
          <cell r="I16">
            <v>15.142946</v>
          </cell>
          <cell r="J16">
            <v>27.382094000000002</v>
          </cell>
          <cell r="K16">
            <v>33.432194</v>
          </cell>
        </row>
        <row r="17">
          <cell r="B17">
            <v>11</v>
          </cell>
          <cell r="C17" t="str">
            <v>X1</v>
          </cell>
          <cell r="D17" t="str">
            <v>通り</v>
          </cell>
          <cell r="E17" t="str">
            <v>Y3</v>
          </cell>
          <cell r="F17" t="str">
            <v>－</v>
          </cell>
          <cell r="G17" t="str">
            <v>Y4</v>
          </cell>
          <cell r="H17">
            <v>0</v>
          </cell>
          <cell r="I17">
            <v>2.945546</v>
          </cell>
          <cell r="J17">
            <v>3.6826940000000006</v>
          </cell>
          <cell r="K17">
            <v>4.256744</v>
          </cell>
        </row>
        <row r="18">
          <cell r="B18">
            <v>12</v>
          </cell>
          <cell r="C18" t="str">
            <v>X2</v>
          </cell>
          <cell r="D18" t="str">
            <v>通り</v>
          </cell>
          <cell r="E18" t="str">
            <v>Y3</v>
          </cell>
          <cell r="F18" t="str">
            <v>－</v>
          </cell>
          <cell r="G18" t="str">
            <v>Y4</v>
          </cell>
          <cell r="H18">
            <v>0.74</v>
          </cell>
          <cell r="I18">
            <v>2.942996</v>
          </cell>
          <cell r="J18">
            <v>4.981742000000001</v>
          </cell>
          <cell r="K18">
            <v>4.981742000000001</v>
          </cell>
        </row>
        <row r="19">
          <cell r="B19">
            <v>13</v>
          </cell>
          <cell r="C19" t="str">
            <v>X3</v>
          </cell>
          <cell r="D19" t="str">
            <v>通り</v>
          </cell>
          <cell r="E19" t="str">
            <v>Y1</v>
          </cell>
          <cell r="F19" t="str">
            <v>－</v>
          </cell>
          <cell r="G19" t="str">
            <v>Y3</v>
          </cell>
          <cell r="H19">
            <v>0</v>
          </cell>
          <cell r="I19">
            <v>9.686923000000002</v>
          </cell>
          <cell r="J19">
            <v>18.392869000000005</v>
          </cell>
          <cell r="K19">
            <v>20.646069000000004</v>
          </cell>
        </row>
        <row r="20">
          <cell r="B20">
            <v>14</v>
          </cell>
          <cell r="C20" t="str">
            <v>X4</v>
          </cell>
          <cell r="D20" t="str">
            <v>通り</v>
          </cell>
          <cell r="E20" t="str">
            <v>Y3</v>
          </cell>
          <cell r="F20" t="str">
            <v>－</v>
          </cell>
          <cell r="G20" t="str">
            <v>Y4</v>
          </cell>
          <cell r="H20">
            <v>0</v>
          </cell>
          <cell r="I20">
            <v>2.4282000000000004</v>
          </cell>
          <cell r="J20">
            <v>4.588050000000001</v>
          </cell>
          <cell r="K20">
            <v>5.058900000000001</v>
          </cell>
        </row>
        <row r="21">
          <cell r="B21">
            <v>15</v>
          </cell>
          <cell r="C21">
            <v>0</v>
          </cell>
          <cell r="D21">
            <v>0</v>
          </cell>
          <cell r="E21">
            <v>0</v>
          </cell>
          <cell r="F21" t="str">
            <v>－</v>
          </cell>
          <cell r="G21">
            <v>0</v>
          </cell>
          <cell r="H21">
            <v>0</v>
          </cell>
          <cell r="I21">
            <v>0</v>
          </cell>
          <cell r="J21">
            <v>0</v>
          </cell>
          <cell r="K21">
            <v>0</v>
          </cell>
        </row>
        <row r="22">
          <cell r="B22">
            <v>16</v>
          </cell>
          <cell r="C22">
            <v>0</v>
          </cell>
          <cell r="D22">
            <v>0</v>
          </cell>
          <cell r="E22">
            <v>0</v>
          </cell>
          <cell r="F22" t="str">
            <v>－</v>
          </cell>
          <cell r="G22">
            <v>0</v>
          </cell>
          <cell r="H22">
            <v>0</v>
          </cell>
          <cell r="I22">
            <v>0</v>
          </cell>
          <cell r="J22">
            <v>0</v>
          </cell>
          <cell r="K22">
            <v>0</v>
          </cell>
        </row>
        <row r="23">
          <cell r="B23">
            <v>17</v>
          </cell>
          <cell r="C23">
            <v>0</v>
          </cell>
          <cell r="D23">
            <v>0</v>
          </cell>
          <cell r="E23">
            <v>0</v>
          </cell>
          <cell r="F23" t="str">
            <v>－</v>
          </cell>
          <cell r="G23">
            <v>0</v>
          </cell>
          <cell r="H23">
            <v>0</v>
          </cell>
          <cell r="I23">
            <v>0</v>
          </cell>
          <cell r="J23">
            <v>0</v>
          </cell>
          <cell r="K23">
            <v>0</v>
          </cell>
        </row>
        <row r="24">
          <cell r="B24">
            <v>18</v>
          </cell>
          <cell r="C24">
            <v>0</v>
          </cell>
          <cell r="D24">
            <v>0</v>
          </cell>
          <cell r="E24">
            <v>0</v>
          </cell>
          <cell r="F24" t="str">
            <v>－</v>
          </cell>
          <cell r="G24">
            <v>0</v>
          </cell>
          <cell r="H24">
            <v>0</v>
          </cell>
          <cell r="I24">
            <v>0</v>
          </cell>
          <cell r="J24">
            <v>0</v>
          </cell>
          <cell r="K24">
            <v>0</v>
          </cell>
        </row>
        <row r="25">
          <cell r="B25">
            <v>19</v>
          </cell>
          <cell r="C25">
            <v>0</v>
          </cell>
          <cell r="D25">
            <v>0</v>
          </cell>
          <cell r="E25">
            <v>0</v>
          </cell>
          <cell r="F25" t="str">
            <v>－</v>
          </cell>
          <cell r="G25">
            <v>0</v>
          </cell>
          <cell r="H25">
            <v>0</v>
          </cell>
          <cell r="I25">
            <v>0</v>
          </cell>
          <cell r="J25">
            <v>0</v>
          </cell>
          <cell r="K25">
            <v>0</v>
          </cell>
        </row>
        <row r="26">
          <cell r="B26">
            <v>20</v>
          </cell>
          <cell r="C26">
            <v>0</v>
          </cell>
          <cell r="D26">
            <v>0</v>
          </cell>
          <cell r="E26">
            <v>0</v>
          </cell>
          <cell r="F26" t="str">
            <v>－</v>
          </cell>
          <cell r="G26">
            <v>0</v>
          </cell>
          <cell r="H26">
            <v>0</v>
          </cell>
          <cell r="I26">
            <v>0</v>
          </cell>
          <cell r="J26">
            <v>0</v>
          </cell>
          <cell r="K26">
            <v>0</v>
          </cell>
        </row>
        <row r="27">
          <cell r="B27">
            <v>21</v>
          </cell>
          <cell r="C27">
            <v>0</v>
          </cell>
          <cell r="D27">
            <v>0</v>
          </cell>
          <cell r="E27">
            <v>0</v>
          </cell>
          <cell r="F27" t="str">
            <v>－</v>
          </cell>
          <cell r="G27">
            <v>0</v>
          </cell>
          <cell r="H27">
            <v>0</v>
          </cell>
          <cell r="I27">
            <v>0</v>
          </cell>
          <cell r="J27">
            <v>0</v>
          </cell>
          <cell r="K27">
            <v>0</v>
          </cell>
        </row>
        <row r="28">
          <cell r="B28">
            <v>22</v>
          </cell>
          <cell r="C28">
            <v>0</v>
          </cell>
          <cell r="D28">
            <v>0</v>
          </cell>
          <cell r="E28">
            <v>0</v>
          </cell>
          <cell r="F28" t="str">
            <v>－</v>
          </cell>
          <cell r="G28">
            <v>0</v>
          </cell>
          <cell r="H28">
            <v>0</v>
          </cell>
          <cell r="I28">
            <v>0</v>
          </cell>
          <cell r="J28">
            <v>0</v>
          </cell>
          <cell r="K28">
            <v>0</v>
          </cell>
        </row>
        <row r="29">
          <cell r="B29">
            <v>23</v>
          </cell>
          <cell r="C29">
            <v>0</v>
          </cell>
          <cell r="D29">
            <v>0</v>
          </cell>
          <cell r="E29">
            <v>0</v>
          </cell>
          <cell r="F29" t="str">
            <v>－</v>
          </cell>
          <cell r="G29">
            <v>0</v>
          </cell>
          <cell r="H29">
            <v>0</v>
          </cell>
          <cell r="I29">
            <v>0</v>
          </cell>
          <cell r="J29">
            <v>0</v>
          </cell>
          <cell r="K29">
            <v>0</v>
          </cell>
        </row>
        <row r="30">
          <cell r="B30">
            <v>24</v>
          </cell>
          <cell r="C30">
            <v>0</v>
          </cell>
          <cell r="D30">
            <v>0</v>
          </cell>
          <cell r="E30">
            <v>0</v>
          </cell>
          <cell r="F30" t="str">
            <v>－</v>
          </cell>
          <cell r="G30">
            <v>0</v>
          </cell>
          <cell r="H30">
            <v>0</v>
          </cell>
          <cell r="I30">
            <v>0</v>
          </cell>
          <cell r="J30">
            <v>0</v>
          </cell>
          <cell r="K30">
            <v>0</v>
          </cell>
        </row>
        <row r="31">
          <cell r="B31">
            <v>25</v>
          </cell>
          <cell r="C31">
            <v>0</v>
          </cell>
          <cell r="D31">
            <v>0</v>
          </cell>
          <cell r="E31">
            <v>0</v>
          </cell>
          <cell r="F31" t="str">
            <v>－</v>
          </cell>
          <cell r="G31">
            <v>0</v>
          </cell>
          <cell r="H31">
            <v>0</v>
          </cell>
          <cell r="I31">
            <v>0</v>
          </cell>
          <cell r="J31">
            <v>0</v>
          </cell>
          <cell r="K31">
            <v>0</v>
          </cell>
        </row>
        <row r="32">
          <cell r="B32">
            <v>26</v>
          </cell>
          <cell r="C32">
            <v>0</v>
          </cell>
          <cell r="D32">
            <v>0</v>
          </cell>
          <cell r="E32">
            <v>0</v>
          </cell>
          <cell r="F32" t="str">
            <v>－</v>
          </cell>
          <cell r="G32">
            <v>0</v>
          </cell>
          <cell r="H32">
            <v>0</v>
          </cell>
          <cell r="I32">
            <v>0</v>
          </cell>
          <cell r="J32">
            <v>0</v>
          </cell>
          <cell r="K32">
            <v>0</v>
          </cell>
        </row>
        <row r="33">
          <cell r="B33">
            <v>27</v>
          </cell>
          <cell r="C33">
            <v>0</v>
          </cell>
          <cell r="D33">
            <v>0</v>
          </cell>
          <cell r="E33">
            <v>0</v>
          </cell>
          <cell r="F33" t="str">
            <v>－</v>
          </cell>
          <cell r="G33">
            <v>0</v>
          </cell>
          <cell r="H33">
            <v>0</v>
          </cell>
          <cell r="I33">
            <v>0</v>
          </cell>
          <cell r="J33">
            <v>0</v>
          </cell>
          <cell r="K33">
            <v>0</v>
          </cell>
        </row>
        <row r="34">
          <cell r="B34">
            <v>28</v>
          </cell>
          <cell r="C34">
            <v>0</v>
          </cell>
          <cell r="D34">
            <v>0</v>
          </cell>
          <cell r="E34">
            <v>0</v>
          </cell>
          <cell r="F34" t="str">
            <v>－</v>
          </cell>
          <cell r="G34">
            <v>0</v>
          </cell>
          <cell r="H34">
            <v>0</v>
          </cell>
          <cell r="I34">
            <v>0</v>
          </cell>
          <cell r="J34">
            <v>0</v>
          </cell>
          <cell r="K34">
            <v>0</v>
          </cell>
        </row>
        <row r="35">
          <cell r="B35">
            <v>29</v>
          </cell>
          <cell r="C35">
            <v>0</v>
          </cell>
          <cell r="D35">
            <v>0</v>
          </cell>
          <cell r="E35">
            <v>0</v>
          </cell>
          <cell r="F35" t="str">
            <v>－</v>
          </cell>
          <cell r="G35">
            <v>0</v>
          </cell>
          <cell r="H35">
            <v>0</v>
          </cell>
          <cell r="I35">
            <v>0</v>
          </cell>
          <cell r="J35">
            <v>0</v>
          </cell>
          <cell r="K35">
            <v>0</v>
          </cell>
        </row>
        <row r="36">
          <cell r="B36">
            <v>30</v>
          </cell>
          <cell r="C36">
            <v>0</v>
          </cell>
          <cell r="D36">
            <v>0</v>
          </cell>
          <cell r="E36">
            <v>0</v>
          </cell>
          <cell r="F36" t="str">
            <v>－</v>
          </cell>
          <cell r="G36">
            <v>0</v>
          </cell>
          <cell r="H36">
            <v>0</v>
          </cell>
          <cell r="I36">
            <v>0</v>
          </cell>
          <cell r="J36">
            <v>0</v>
          </cell>
          <cell r="K36">
            <v>0</v>
          </cell>
        </row>
        <row r="37">
          <cell r="B37">
            <v>31</v>
          </cell>
          <cell r="C37">
            <v>0</v>
          </cell>
          <cell r="D37">
            <v>0</v>
          </cell>
          <cell r="E37">
            <v>0</v>
          </cell>
          <cell r="F37" t="str">
            <v>－</v>
          </cell>
          <cell r="G37">
            <v>0</v>
          </cell>
          <cell r="H37">
            <v>0</v>
          </cell>
          <cell r="I37">
            <v>0</v>
          </cell>
          <cell r="J37">
            <v>0</v>
          </cell>
          <cell r="K37">
            <v>0</v>
          </cell>
        </row>
        <row r="38">
          <cell r="B38">
            <v>32</v>
          </cell>
          <cell r="C38">
            <v>0</v>
          </cell>
          <cell r="D38">
            <v>0</v>
          </cell>
          <cell r="E38">
            <v>0</v>
          </cell>
          <cell r="F38" t="str">
            <v>－</v>
          </cell>
          <cell r="G38">
            <v>0</v>
          </cell>
          <cell r="H38">
            <v>0</v>
          </cell>
          <cell r="I38">
            <v>0</v>
          </cell>
          <cell r="J38">
            <v>0</v>
          </cell>
          <cell r="K38">
            <v>0</v>
          </cell>
        </row>
        <row r="39">
          <cell r="B39">
            <v>33</v>
          </cell>
          <cell r="C39">
            <v>0</v>
          </cell>
          <cell r="D39">
            <v>0</v>
          </cell>
          <cell r="E39">
            <v>0</v>
          </cell>
          <cell r="F39" t="str">
            <v>－</v>
          </cell>
          <cell r="G39">
            <v>0</v>
          </cell>
          <cell r="H39">
            <v>0</v>
          </cell>
          <cell r="I39">
            <v>0</v>
          </cell>
          <cell r="J39">
            <v>0</v>
          </cell>
          <cell r="K39">
            <v>0</v>
          </cell>
        </row>
        <row r="40">
          <cell r="B40">
            <v>34</v>
          </cell>
          <cell r="C40">
            <v>0</v>
          </cell>
          <cell r="D40">
            <v>0</v>
          </cell>
          <cell r="E40">
            <v>0</v>
          </cell>
          <cell r="F40" t="str">
            <v>－</v>
          </cell>
          <cell r="G40">
            <v>0</v>
          </cell>
          <cell r="H40">
            <v>0</v>
          </cell>
          <cell r="I40">
            <v>0</v>
          </cell>
          <cell r="J40">
            <v>0</v>
          </cell>
          <cell r="K40">
            <v>0</v>
          </cell>
        </row>
        <row r="41">
          <cell r="B41">
            <v>35</v>
          </cell>
          <cell r="C41">
            <v>0</v>
          </cell>
          <cell r="D41">
            <v>0</v>
          </cell>
          <cell r="E41">
            <v>0</v>
          </cell>
          <cell r="F41" t="str">
            <v>－</v>
          </cell>
          <cell r="G41">
            <v>0</v>
          </cell>
          <cell r="H41">
            <v>0</v>
          </cell>
          <cell r="I41">
            <v>0</v>
          </cell>
          <cell r="J41">
            <v>0</v>
          </cell>
          <cell r="K41">
            <v>0</v>
          </cell>
        </row>
        <row r="42">
          <cell r="B42">
            <v>36</v>
          </cell>
          <cell r="C42">
            <v>0</v>
          </cell>
          <cell r="D42">
            <v>0</v>
          </cell>
          <cell r="E42">
            <v>0</v>
          </cell>
          <cell r="F42" t="str">
            <v>－</v>
          </cell>
          <cell r="G42">
            <v>0</v>
          </cell>
          <cell r="H42">
            <v>0</v>
          </cell>
          <cell r="I42">
            <v>0</v>
          </cell>
          <cell r="J42">
            <v>0</v>
          </cell>
          <cell r="K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59"/>
  <sheetViews>
    <sheetView showGridLines="0" zoomScaleSheetLayoutView="130" zoomScalePageLayoutView="0" workbookViewId="0" topLeftCell="A1">
      <selection activeCell="I36" sqref="I36"/>
    </sheetView>
  </sheetViews>
  <sheetFormatPr defaultColWidth="5.59765625" defaultRowHeight="14.25"/>
  <cols>
    <col min="17" max="17" width="8.5" style="0" bestFit="1" customWidth="1"/>
  </cols>
  <sheetData>
    <row r="2" spans="14:16" ht="13.5">
      <c r="N2" s="506" t="s">
        <v>196</v>
      </c>
      <c r="O2" s="506"/>
      <c r="P2" s="506"/>
    </row>
    <row r="12" spans="6:11" ht="13.5">
      <c r="F12" s="507" t="s">
        <v>85</v>
      </c>
      <c r="G12" s="507"/>
      <c r="H12" s="507"/>
      <c r="I12" s="507"/>
      <c r="J12" s="507"/>
      <c r="K12" s="507"/>
    </row>
    <row r="13" spans="6:11" ht="13.5">
      <c r="F13" s="510"/>
      <c r="G13" s="510"/>
      <c r="H13" s="510"/>
      <c r="I13" s="510"/>
      <c r="J13" s="510"/>
      <c r="K13" s="510"/>
    </row>
    <row r="15" spans="6:11" ht="13.5">
      <c r="F15" s="507" t="s">
        <v>82</v>
      </c>
      <c r="G15" s="507"/>
      <c r="H15" s="507"/>
      <c r="I15" s="507"/>
      <c r="J15" s="507"/>
      <c r="K15" s="507"/>
    </row>
    <row r="17" spans="6:11" ht="13.5">
      <c r="F17" s="508"/>
      <c r="G17" s="508"/>
      <c r="H17" s="508"/>
      <c r="I17" s="508"/>
      <c r="J17" s="508"/>
      <c r="K17" s="508"/>
    </row>
    <row r="25" spans="4:12" ht="13.5">
      <c r="D25" t="s">
        <v>45</v>
      </c>
      <c r="F25" s="509" t="s">
        <v>727</v>
      </c>
      <c r="G25" s="509"/>
      <c r="H25" s="509"/>
      <c r="I25" s="509"/>
      <c r="J25" s="509"/>
      <c r="K25" s="509"/>
      <c r="L25" t="s">
        <v>50</v>
      </c>
    </row>
    <row r="44" spans="6:12" ht="13.5">
      <c r="F44" s="9" t="s">
        <v>46</v>
      </c>
      <c r="G44" s="261">
        <v>21</v>
      </c>
      <c r="H44" s="9" t="s">
        <v>47</v>
      </c>
      <c r="I44" s="261">
        <v>6</v>
      </c>
      <c r="J44" s="9" t="s">
        <v>48</v>
      </c>
      <c r="K44" s="261"/>
      <c r="L44" s="9" t="s">
        <v>49</v>
      </c>
    </row>
    <row r="48" spans="5:12" ht="13.5">
      <c r="E48" s="7" t="s">
        <v>55</v>
      </c>
      <c r="F48" s="8"/>
      <c r="G48" s="511"/>
      <c r="H48" s="511"/>
      <c r="I48" s="511"/>
      <c r="J48" s="511"/>
      <c r="K48" s="511"/>
      <c r="L48" s="511"/>
    </row>
    <row r="49" spans="1:16" ht="13.5">
      <c r="A49" s="508"/>
      <c r="B49" s="508"/>
      <c r="C49" s="508"/>
      <c r="D49" s="508"/>
      <c r="E49" s="508"/>
      <c r="F49" s="508"/>
      <c r="G49" s="508"/>
      <c r="H49" s="508"/>
      <c r="I49" s="508"/>
      <c r="J49" s="508"/>
      <c r="K49" s="508"/>
      <c r="L49" s="508"/>
      <c r="M49" s="508"/>
      <c r="N49" s="508"/>
      <c r="O49" s="508"/>
      <c r="P49" s="508"/>
    </row>
    <row r="52" ht="13.5">
      <c r="D52" t="s">
        <v>197</v>
      </c>
    </row>
    <row r="54" ht="13.5">
      <c r="D54" t="s">
        <v>198</v>
      </c>
    </row>
    <row r="55" ht="13.5">
      <c r="D55" t="s">
        <v>199</v>
      </c>
    </row>
    <row r="56" ht="13.5">
      <c r="D56" t="s">
        <v>200</v>
      </c>
    </row>
    <row r="57" ht="13.5">
      <c r="D57" t="s">
        <v>399</v>
      </c>
    </row>
    <row r="58" ht="13.5">
      <c r="D58" t="s">
        <v>408</v>
      </c>
    </row>
    <row r="59" ht="13.5">
      <c r="D59" t="s">
        <v>409</v>
      </c>
    </row>
  </sheetData>
  <sheetProtection/>
  <mergeCells count="8">
    <mergeCell ref="N2:P2"/>
    <mergeCell ref="F12:K12"/>
    <mergeCell ref="A49:P49"/>
    <mergeCell ref="F17:K17"/>
    <mergeCell ref="F15:K15"/>
    <mergeCell ref="F25:K25"/>
    <mergeCell ref="F13:K13"/>
    <mergeCell ref="G48:L48"/>
  </mergeCells>
  <printOptions/>
  <pageMargins left="0.7086614173228347" right="0.7086614173228347" top="0.7480314960629921" bottom="0.7480314960629921" header="0.31496062992125984" footer="0.31496062992125984"/>
  <pageSetup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V139"/>
  <sheetViews>
    <sheetView showGridLines="0" tabSelected="1" view="pageBreakPreview" zoomScaleNormal="40" zoomScaleSheetLayoutView="100" zoomScalePageLayoutView="0" workbookViewId="0" topLeftCell="F103">
      <selection activeCell="K109" sqref="K109"/>
    </sheetView>
  </sheetViews>
  <sheetFormatPr defaultColWidth="8.796875" defaultRowHeight="18.75" customHeight="1"/>
  <cols>
    <col min="3" max="3" width="15.69921875" style="0" customWidth="1"/>
    <col min="4" max="4" width="15.59765625" style="0" customWidth="1"/>
    <col min="5" max="5" width="24.59765625" style="0" customWidth="1"/>
    <col min="6" max="6" width="26.09765625" style="0" customWidth="1"/>
    <col min="7" max="8" width="38.19921875" style="0" bestFit="1" customWidth="1"/>
    <col min="9" max="9" width="18.3984375" style="0" bestFit="1" customWidth="1"/>
  </cols>
  <sheetData>
    <row r="1" ht="18.75" customHeight="1">
      <c r="A1" s="263" t="s">
        <v>505</v>
      </c>
    </row>
    <row r="2" ht="18.75" customHeight="1">
      <c r="F2" s="404"/>
    </row>
    <row r="3" spans="1:22" ht="18.75" customHeight="1">
      <c r="A3" s="352" t="s">
        <v>758</v>
      </c>
      <c r="B3" t="s">
        <v>509</v>
      </c>
      <c r="E3" s="404"/>
      <c r="F3" s="404"/>
      <c r="K3" s="149"/>
      <c r="L3" s="149"/>
      <c r="M3" s="149"/>
      <c r="N3" s="149"/>
      <c r="O3" s="149"/>
      <c r="P3" s="149"/>
      <c r="Q3" s="149"/>
      <c r="R3" s="149"/>
      <c r="S3" s="149"/>
      <c r="T3" s="149"/>
      <c r="U3" s="149"/>
      <c r="V3" s="149"/>
    </row>
    <row r="4" spans="1:22" ht="18.75" customHeight="1">
      <c r="A4" s="352"/>
      <c r="K4" s="149"/>
      <c r="L4" s="149"/>
      <c r="M4" s="149"/>
      <c r="N4" s="149"/>
      <c r="O4" s="149"/>
      <c r="P4" s="149"/>
      <c r="Q4" s="149"/>
      <c r="R4" s="149"/>
      <c r="S4" s="149"/>
      <c r="T4" s="149"/>
      <c r="U4" s="149"/>
      <c r="V4" s="149"/>
    </row>
    <row r="5" spans="2:22" ht="18.75" customHeight="1">
      <c r="B5" s="117" t="s">
        <v>306</v>
      </c>
      <c r="C5" s="117" t="s">
        <v>510</v>
      </c>
      <c r="D5" s="117" t="s">
        <v>511</v>
      </c>
      <c r="E5" s="117" t="s">
        <v>512</v>
      </c>
      <c r="F5" s="117" t="s">
        <v>513</v>
      </c>
      <c r="K5" s="149"/>
      <c r="L5" s="149"/>
      <c r="M5" s="149"/>
      <c r="N5" s="149"/>
      <c r="O5" s="149"/>
      <c r="P5" s="149"/>
      <c r="Q5" s="149"/>
      <c r="R5" s="149"/>
      <c r="S5" s="149"/>
      <c r="T5" s="149"/>
      <c r="U5" s="149"/>
      <c r="V5" s="149"/>
    </row>
    <row r="6" spans="2:22" ht="18.75" customHeight="1">
      <c r="B6" s="353" t="s">
        <v>70</v>
      </c>
      <c r="C6" s="416">
        <f>'付表３）壁量チェックシート'!C24</f>
        <v>86.97</v>
      </c>
      <c r="D6" s="357">
        <f>C6*13</f>
        <v>1130.61</v>
      </c>
      <c r="E6" s="405">
        <f>ROUNDDOWN(D6,1)</f>
        <v>1130.6</v>
      </c>
      <c r="F6" s="407">
        <f>ROUND(0.175*E6,1)</f>
        <v>197.9</v>
      </c>
      <c r="K6" s="149"/>
      <c r="L6" s="149"/>
      <c r="M6" s="149"/>
      <c r="N6" s="149"/>
      <c r="O6" s="149"/>
      <c r="P6" s="149"/>
      <c r="Q6" s="149"/>
      <c r="R6" s="149"/>
      <c r="S6" s="149"/>
      <c r="T6" s="149"/>
      <c r="U6" s="149"/>
      <c r="V6" s="149"/>
    </row>
    <row r="7" spans="2:22" ht="18.75" customHeight="1">
      <c r="B7" s="353" t="s">
        <v>71</v>
      </c>
      <c r="C7" s="416">
        <f>'付表３）壁量チェックシート'!C45</f>
        <v>69.94</v>
      </c>
      <c r="D7" s="357">
        <f>C7*16</f>
        <v>1119.04</v>
      </c>
      <c r="E7" s="406">
        <f>ROUNDDOWN(D6+D7,1)</f>
        <v>2249.6</v>
      </c>
      <c r="F7" s="410">
        <f>ROUND(0.14*E7,1)</f>
        <v>314.9</v>
      </c>
      <c r="K7" s="149"/>
      <c r="L7" s="149"/>
      <c r="M7" s="149"/>
      <c r="N7" s="149"/>
      <c r="O7" s="149"/>
      <c r="P7" s="149"/>
      <c r="Q7" s="149"/>
      <c r="R7" s="149"/>
      <c r="S7" s="149"/>
      <c r="T7" s="149"/>
      <c r="U7" s="149"/>
      <c r="V7" s="149"/>
    </row>
    <row r="8" spans="11:22" ht="18.75" customHeight="1">
      <c r="K8" s="149"/>
      <c r="L8" s="149"/>
      <c r="M8" s="149"/>
      <c r="N8" s="149"/>
      <c r="O8" s="149"/>
      <c r="P8" s="149"/>
      <c r="Q8" s="149"/>
      <c r="R8" s="149"/>
      <c r="S8" s="149"/>
      <c r="T8" s="149"/>
      <c r="U8" s="149"/>
      <c r="V8" s="149"/>
    </row>
    <row r="9" spans="1:22" ht="18.75" customHeight="1">
      <c r="A9" s="352" t="s">
        <v>759</v>
      </c>
      <c r="B9" t="s">
        <v>760</v>
      </c>
      <c r="G9" s="409"/>
      <c r="K9" s="149"/>
      <c r="L9" s="411"/>
      <c r="M9" s="411"/>
      <c r="N9" s="411"/>
      <c r="O9" s="412"/>
      <c r="P9" s="413"/>
      <c r="Q9" s="412"/>
      <c r="R9" s="149"/>
      <c r="S9" s="149"/>
      <c r="T9" s="149"/>
      <c r="U9" s="149"/>
      <c r="V9" s="149"/>
    </row>
    <row r="10" spans="11:22" ht="18.75" customHeight="1">
      <c r="K10" s="149"/>
      <c r="L10" s="149"/>
      <c r="M10" s="149"/>
      <c r="N10" s="149"/>
      <c r="O10" s="149"/>
      <c r="P10" s="149"/>
      <c r="Q10" s="149"/>
      <c r="R10" s="149"/>
      <c r="S10" s="149"/>
      <c r="T10" s="149"/>
      <c r="U10" s="149"/>
      <c r="V10" s="149"/>
    </row>
    <row r="11" spans="2:22" ht="18.75" customHeight="1">
      <c r="B11" t="s">
        <v>514</v>
      </c>
      <c r="K11" s="149"/>
      <c r="L11" s="149"/>
      <c r="M11" s="149"/>
      <c r="N11" s="149"/>
      <c r="O11" s="149"/>
      <c r="P11" s="149"/>
      <c r="Q11" s="149"/>
      <c r="R11" s="149"/>
      <c r="S11" s="149"/>
      <c r="T11" s="149"/>
      <c r="U11" s="149"/>
      <c r="V11" s="149"/>
    </row>
    <row r="12" spans="2:22" ht="31.5" customHeight="1">
      <c r="B12" s="656" t="s">
        <v>515</v>
      </c>
      <c r="C12" s="656"/>
      <c r="D12" s="557" t="s">
        <v>516</v>
      </c>
      <c r="E12" s="559"/>
      <c r="F12" s="117" t="s">
        <v>518</v>
      </c>
      <c r="G12" s="117" t="s">
        <v>524</v>
      </c>
      <c r="H12" s="117" t="s">
        <v>525</v>
      </c>
      <c r="I12" s="313" t="s">
        <v>761</v>
      </c>
      <c r="K12" s="149"/>
      <c r="L12" s="149"/>
      <c r="M12" s="149" t="s">
        <v>785</v>
      </c>
      <c r="N12" s="149"/>
      <c r="O12" s="149"/>
      <c r="P12" s="149"/>
      <c r="Q12" s="149"/>
      <c r="R12" s="149"/>
      <c r="S12" s="149"/>
      <c r="T12" s="149"/>
      <c r="U12" s="149"/>
      <c r="V12" s="149"/>
    </row>
    <row r="13" spans="2:13" ht="18.75" customHeight="1">
      <c r="B13" s="557" t="s">
        <v>728</v>
      </c>
      <c r="C13" s="559"/>
      <c r="D13" s="679" t="s">
        <v>780</v>
      </c>
      <c r="E13" s="680"/>
      <c r="F13" s="415">
        <f>-0.78*(2.1/0.6)+4.42</f>
        <v>1.6899999999999995</v>
      </c>
      <c r="G13" s="347">
        <f>F6*F13/$F$41</f>
        <v>27.653653274467647</v>
      </c>
      <c r="H13" s="416">
        <v>443</v>
      </c>
      <c r="I13" s="117" t="str">
        <f>IF(G13*2&lt;=H13,"OK","NG")</f>
        <v>OK</v>
      </c>
      <c r="M13">
        <f>ROUNDDOWN(G13/$F$6*100,2)</f>
        <v>13.97</v>
      </c>
    </row>
    <row r="14" spans="2:13" ht="18.75" customHeight="1">
      <c r="B14" s="557" t="s">
        <v>729</v>
      </c>
      <c r="C14" s="559"/>
      <c r="D14" s="679" t="s">
        <v>730</v>
      </c>
      <c r="E14" s="680"/>
      <c r="F14" s="415">
        <f>-0.78*(2.1/1.075)+4.42</f>
        <v>2.8962790697674414</v>
      </c>
      <c r="G14" s="347">
        <f>F6*F14/$F$41</f>
        <v>47.392128509731684</v>
      </c>
      <c r="H14" s="416">
        <v>443</v>
      </c>
      <c r="I14" s="117" t="str">
        <f>IF(G14*2&lt;=H14,"OK","NG")</f>
        <v>OK</v>
      </c>
      <c r="M14">
        <f>ROUNDDOWN(G14/$F$6*100,2)</f>
        <v>23.94</v>
      </c>
    </row>
    <row r="15" spans="2:13" ht="18.75" customHeight="1">
      <c r="B15" s="778" t="s">
        <v>782</v>
      </c>
      <c r="C15" s="779"/>
      <c r="D15" s="776" t="s">
        <v>783</v>
      </c>
      <c r="E15" s="777"/>
      <c r="F15" s="415">
        <v>0.27</v>
      </c>
      <c r="G15" s="347">
        <f>197.9*F15/$F$41</f>
        <v>4.418039280536253</v>
      </c>
      <c r="H15" s="416">
        <v>443</v>
      </c>
      <c r="I15" s="117" t="str">
        <f>IF(G15*2&lt;=H15,"OK","NG")</f>
        <v>OK</v>
      </c>
      <c r="M15">
        <f>ROUNDDOWN(G15/$F$6*100,2)</f>
        <v>2.23</v>
      </c>
    </row>
    <row r="16" spans="2:13" ht="18.75" customHeight="1">
      <c r="B16" s="778" t="s">
        <v>784</v>
      </c>
      <c r="C16" s="779"/>
      <c r="D16" s="776" t="s">
        <v>783</v>
      </c>
      <c r="E16" s="777"/>
      <c r="F16" s="415">
        <v>0.27</v>
      </c>
      <c r="G16" s="347">
        <f>197.9*F16/$F$41</f>
        <v>4.418039280536253</v>
      </c>
      <c r="H16" s="416">
        <v>443</v>
      </c>
      <c r="I16" s="117" t="str">
        <f>IF(G16*2&lt;=H16,"OK","NG")</f>
        <v>OK</v>
      </c>
      <c r="M16">
        <f>ROUNDDOWN(G16/$F$6*100,2)</f>
        <v>2.23</v>
      </c>
    </row>
    <row r="17" spans="2:13" ht="18.75" customHeight="1">
      <c r="B17" s="778" t="s">
        <v>731</v>
      </c>
      <c r="C17" s="779"/>
      <c r="D17" s="776" t="s">
        <v>732</v>
      </c>
      <c r="E17" s="777"/>
      <c r="F17" s="415">
        <f>-0.78*(1.2/1)+4.42</f>
        <v>3.484</v>
      </c>
      <c r="G17" s="347">
        <f>197.9*F17/$F$41</f>
        <v>57.009069827364094</v>
      </c>
      <c r="H17" s="416">
        <v>443</v>
      </c>
      <c r="I17" s="117" t="str">
        <f>IF(G17*2&lt;=H17,"OK","NG")</f>
        <v>OK</v>
      </c>
      <c r="M17">
        <f>ROUNDDOWN(G17/$F$6*100,2)</f>
        <v>28.8</v>
      </c>
    </row>
    <row r="18" spans="2:13" ht="18.75" customHeight="1">
      <c r="B18" s="778" t="s">
        <v>733</v>
      </c>
      <c r="C18" s="779"/>
      <c r="D18" s="776" t="s">
        <v>732</v>
      </c>
      <c r="E18" s="777"/>
      <c r="F18" s="415">
        <f>-0.78*(1.2/1)+4.42</f>
        <v>3.484</v>
      </c>
      <c r="G18" s="347">
        <f>197.9*F18/$F$41</f>
        <v>57.009069827364094</v>
      </c>
      <c r="H18" s="416">
        <v>443</v>
      </c>
      <c r="I18" s="117" t="str">
        <f>IF(G18*2&lt;=H18,"OK","NG")</f>
        <v>OK</v>
      </c>
      <c r="M18">
        <f>ROUNDDOWN(G18/$F$6*100,2)</f>
        <v>28.8</v>
      </c>
    </row>
    <row r="19" spans="2:13" ht="18.75" customHeight="1">
      <c r="B19" s="677"/>
      <c r="C19" s="678"/>
      <c r="D19" s="455"/>
      <c r="E19" s="457"/>
      <c r="F19" s="801"/>
      <c r="G19" s="147"/>
      <c r="H19" s="147"/>
      <c r="I19" s="147"/>
      <c r="M19">
        <f>ROUNDDOWN(G19/$F$6*100,2)</f>
        <v>0</v>
      </c>
    </row>
    <row r="20" spans="2:13" ht="18.75" customHeight="1">
      <c r="B20" s="677"/>
      <c r="C20" s="678"/>
      <c r="D20" s="455"/>
      <c r="E20" s="457"/>
      <c r="F20" s="801"/>
      <c r="G20" s="147"/>
      <c r="H20" s="147"/>
      <c r="I20" s="147"/>
      <c r="M20">
        <f>ROUNDDOWN(G20/$F$6*100,2)</f>
        <v>0</v>
      </c>
    </row>
    <row r="21" spans="2:13" ht="18.75" customHeight="1">
      <c r="B21" s="677"/>
      <c r="C21" s="678"/>
      <c r="D21" s="455"/>
      <c r="E21" s="457"/>
      <c r="F21" s="801"/>
      <c r="G21" s="147"/>
      <c r="H21" s="147"/>
      <c r="I21" s="147"/>
      <c r="M21">
        <f>ROUNDDOWN(G21/$F$6*100,2)</f>
        <v>0</v>
      </c>
    </row>
    <row r="22" spans="2:13" ht="18.75" customHeight="1">
      <c r="B22" s="677"/>
      <c r="C22" s="678"/>
      <c r="D22" s="455"/>
      <c r="E22" s="457"/>
      <c r="F22" s="801"/>
      <c r="G22" s="147"/>
      <c r="H22" s="147"/>
      <c r="I22" s="147"/>
      <c r="M22">
        <f>ROUNDDOWN(G22/$F$6*100,2)</f>
        <v>0</v>
      </c>
    </row>
    <row r="23" spans="2:13" ht="18.75" customHeight="1">
      <c r="B23" s="677"/>
      <c r="C23" s="678"/>
      <c r="D23" s="455"/>
      <c r="E23" s="457"/>
      <c r="F23" s="801"/>
      <c r="G23" s="147"/>
      <c r="H23" s="147"/>
      <c r="I23" s="147"/>
      <c r="M23">
        <f>ROUNDDOWN(G23/$F$6*100,2)</f>
        <v>0</v>
      </c>
    </row>
    <row r="24" spans="2:13" ht="18.75" customHeight="1">
      <c r="B24" s="677"/>
      <c r="C24" s="678"/>
      <c r="D24" s="455"/>
      <c r="E24" s="457"/>
      <c r="F24" s="801"/>
      <c r="G24" s="147"/>
      <c r="H24" s="147"/>
      <c r="I24" s="147"/>
      <c r="M24">
        <f>ROUNDDOWN(G24/$F$6*100,2)</f>
        <v>0</v>
      </c>
    </row>
    <row r="25" ht="18.75" customHeight="1">
      <c r="M25" s="780"/>
    </row>
    <row r="26" spans="2:14" ht="31.5" customHeight="1">
      <c r="B26" s="662" t="s">
        <v>762</v>
      </c>
      <c r="C26" s="656"/>
      <c r="D26" s="311" t="s">
        <v>517</v>
      </c>
      <c r="E26" s="312" t="s">
        <v>519</v>
      </c>
      <c r="F26" s="354" t="s">
        <v>763</v>
      </c>
      <c r="G26" s="117" t="s">
        <v>524</v>
      </c>
      <c r="H26" s="117" t="s">
        <v>525</v>
      </c>
      <c r="I26" s="313" t="s">
        <v>761</v>
      </c>
      <c r="M26" s="149"/>
      <c r="N26" s="149"/>
    </row>
    <row r="27" spans="2:13" ht="18.75" customHeight="1">
      <c r="B27" s="677"/>
      <c r="C27" s="678"/>
      <c r="D27" s="309"/>
      <c r="E27" s="310"/>
      <c r="F27" s="147"/>
      <c r="G27" s="147"/>
      <c r="H27" s="147"/>
      <c r="I27" s="147"/>
      <c r="K27" s="149"/>
      <c r="M27">
        <f>ROUNDDOWN(G27/$F$6*100,2)</f>
        <v>0</v>
      </c>
    </row>
    <row r="28" spans="2:13" ht="18.75" customHeight="1">
      <c r="B28" s="677"/>
      <c r="C28" s="678"/>
      <c r="D28" s="309"/>
      <c r="E28" s="310"/>
      <c r="F28" s="147"/>
      <c r="G28" s="147"/>
      <c r="H28" s="147"/>
      <c r="I28" s="147"/>
      <c r="M28">
        <f>ROUNDDOWN(G28/$F$6*100,2)</f>
        <v>0</v>
      </c>
    </row>
    <row r="29" spans="2:13" ht="18.75" customHeight="1">
      <c r="B29" s="677"/>
      <c r="C29" s="678"/>
      <c r="D29" s="309"/>
      <c r="E29" s="310"/>
      <c r="F29" s="147"/>
      <c r="G29" s="147"/>
      <c r="H29" s="147"/>
      <c r="I29" s="147"/>
      <c r="M29">
        <f>ROUNDDOWN(G29/$F$6*100,2)</f>
        <v>0</v>
      </c>
    </row>
    <row r="30" spans="2:13" ht="18.75" customHeight="1">
      <c r="B30" s="677"/>
      <c r="C30" s="678"/>
      <c r="D30" s="309"/>
      <c r="E30" s="310"/>
      <c r="F30" s="147"/>
      <c r="G30" s="147"/>
      <c r="H30" s="147"/>
      <c r="I30" s="147"/>
      <c r="M30">
        <f>ROUNDDOWN(G30/$F$6*100,2)</f>
        <v>0</v>
      </c>
    </row>
    <row r="31" spans="2:13" ht="18.75" customHeight="1">
      <c r="B31" s="677"/>
      <c r="C31" s="678"/>
      <c r="D31" s="309"/>
      <c r="E31" s="310"/>
      <c r="F31" s="147"/>
      <c r="G31" s="147"/>
      <c r="H31" s="147"/>
      <c r="I31" s="147"/>
      <c r="M31">
        <f>ROUNDDOWN(G31/$F$6*100,2)</f>
        <v>0</v>
      </c>
    </row>
    <row r="32" spans="2:13" ht="18.75" customHeight="1">
      <c r="B32" s="677"/>
      <c r="C32" s="678"/>
      <c r="D32" s="309"/>
      <c r="E32" s="310"/>
      <c r="F32" s="147"/>
      <c r="G32" s="147"/>
      <c r="H32" s="147"/>
      <c r="I32" s="147"/>
      <c r="M32">
        <f>ROUNDDOWN(G32/$F$6*100,2)</f>
        <v>0</v>
      </c>
    </row>
    <row r="33" spans="2:13" ht="18.75" customHeight="1">
      <c r="B33" s="677"/>
      <c r="C33" s="678"/>
      <c r="D33" s="309"/>
      <c r="E33" s="310"/>
      <c r="F33" s="147"/>
      <c r="G33" s="147"/>
      <c r="H33" s="147"/>
      <c r="I33" s="147"/>
      <c r="M33">
        <f>ROUNDDOWN(G33/$F$6*100,2)</f>
        <v>0</v>
      </c>
    </row>
    <row r="34" spans="2:13" ht="18.75" customHeight="1">
      <c r="B34" s="677"/>
      <c r="C34" s="678"/>
      <c r="D34" s="309"/>
      <c r="E34" s="310"/>
      <c r="F34" s="147"/>
      <c r="G34" s="147"/>
      <c r="H34" s="147"/>
      <c r="I34" s="147"/>
      <c r="M34">
        <f>ROUNDDOWN(G34/$F$6*100,2)</f>
        <v>0</v>
      </c>
    </row>
    <row r="35" spans="2:13" ht="18.75" customHeight="1">
      <c r="B35" s="677"/>
      <c r="C35" s="678"/>
      <c r="D35" s="309"/>
      <c r="E35" s="310"/>
      <c r="F35" s="147"/>
      <c r="G35" s="147"/>
      <c r="H35" s="147"/>
      <c r="I35" s="147"/>
      <c r="M35">
        <f>ROUNDDOWN(G35/$F$6*100,2)</f>
        <v>0</v>
      </c>
    </row>
    <row r="36" spans="2:13" ht="18.75" customHeight="1">
      <c r="B36" s="677"/>
      <c r="C36" s="678"/>
      <c r="D36" s="309"/>
      <c r="E36" s="310"/>
      <c r="F36" s="147"/>
      <c r="G36" s="147"/>
      <c r="H36" s="147"/>
      <c r="I36" s="147"/>
      <c r="M36">
        <f>ROUNDDOWN(G36/$F$6*100,2)</f>
        <v>0</v>
      </c>
    </row>
    <row r="37" spans="2:13" ht="18.75" customHeight="1">
      <c r="B37" s="677"/>
      <c r="C37" s="678"/>
      <c r="D37" s="309"/>
      <c r="E37" s="310"/>
      <c r="F37" s="147"/>
      <c r="G37" s="147"/>
      <c r="H37" s="147"/>
      <c r="I37" s="147"/>
      <c r="M37">
        <f>ROUNDDOWN(G37/$F$6*100,2)</f>
        <v>0</v>
      </c>
    </row>
    <row r="38" spans="2:13" ht="18.75" customHeight="1">
      <c r="B38" s="677"/>
      <c r="C38" s="678"/>
      <c r="D38" s="309"/>
      <c r="E38" s="310"/>
      <c r="F38" s="147"/>
      <c r="G38" s="147"/>
      <c r="H38" s="147"/>
      <c r="I38" s="147"/>
      <c r="M38">
        <f>ROUNDDOWN(G38/$F$6*100,2)</f>
        <v>0</v>
      </c>
    </row>
    <row r="39" spans="2:14" ht="18.75" customHeight="1">
      <c r="B39" t="s">
        <v>764</v>
      </c>
      <c r="M39" s="780">
        <f>SUM(M13:M38)</f>
        <v>99.97</v>
      </c>
      <c r="N39" t="s">
        <v>786</v>
      </c>
    </row>
    <row r="40" ht="18.75" customHeight="1">
      <c r="M40" s="780"/>
    </row>
    <row r="41" spans="5:6" ht="18.75" customHeight="1">
      <c r="E41" s="117" t="s">
        <v>520</v>
      </c>
      <c r="F41" s="347">
        <f>SUM(F13:F24,F27:F38)</f>
        <v>12.09427906976744</v>
      </c>
    </row>
    <row r="43" ht="18.75" customHeight="1">
      <c r="B43" t="s">
        <v>521</v>
      </c>
    </row>
    <row r="44" spans="2:14" ht="31.5" customHeight="1">
      <c r="B44" s="656" t="s">
        <v>515</v>
      </c>
      <c r="C44" s="656"/>
      <c r="D44" s="557" t="s">
        <v>516</v>
      </c>
      <c r="E44" s="559"/>
      <c r="F44" s="117" t="s">
        <v>518</v>
      </c>
      <c r="G44" s="117" t="s">
        <v>524</v>
      </c>
      <c r="H44" s="117" t="s">
        <v>525</v>
      </c>
      <c r="I44" s="313" t="s">
        <v>761</v>
      </c>
      <c r="M44" s="149" t="s">
        <v>785</v>
      </c>
      <c r="N44" s="149"/>
    </row>
    <row r="45" spans="2:13" ht="18.75" customHeight="1">
      <c r="B45" s="557" t="s">
        <v>734</v>
      </c>
      <c r="C45" s="559"/>
      <c r="D45" s="679" t="s">
        <v>735</v>
      </c>
      <c r="E45" s="680"/>
      <c r="F45" s="415">
        <f>-0.78*(2.1/1.525)+4.42</f>
        <v>3.345901639344262</v>
      </c>
      <c r="G45" s="347">
        <f>F6*F45/$F$73</f>
        <v>16.01460493094881</v>
      </c>
      <c r="H45" s="117">
        <v>443</v>
      </c>
      <c r="I45" s="117" t="str">
        <f aca="true" t="shared" si="0" ref="I45:I50">IF(G45*2&lt;=H45,"OK","NG")</f>
        <v>OK</v>
      </c>
      <c r="M45">
        <f>ROUNDDOWN(G45/$F$6*100,2)</f>
        <v>8.09</v>
      </c>
    </row>
    <row r="46" spans="2:13" ht="18.75" customHeight="1">
      <c r="B46" s="557" t="s">
        <v>736</v>
      </c>
      <c r="C46" s="559"/>
      <c r="D46" s="679" t="s">
        <v>737</v>
      </c>
      <c r="E46" s="680"/>
      <c r="F46" s="415">
        <f>-18.06*(0.9/1.3)+21.7</f>
        <v>9.196923076923078</v>
      </c>
      <c r="G46" s="347">
        <f>F6*F46/$F$73</f>
        <v>44.019551538913284</v>
      </c>
      <c r="H46" s="117">
        <v>443</v>
      </c>
      <c r="I46" s="117" t="str">
        <f t="shared" si="0"/>
        <v>OK</v>
      </c>
      <c r="M46">
        <f>ROUNDDOWN(G46/$F$6*100,2)</f>
        <v>22.24</v>
      </c>
    </row>
    <row r="47" spans="2:13" ht="18.75" customHeight="1">
      <c r="B47" s="557" t="s">
        <v>738</v>
      </c>
      <c r="C47" s="559"/>
      <c r="D47" s="679" t="s">
        <v>739</v>
      </c>
      <c r="E47" s="680"/>
      <c r="F47" s="415">
        <f>-0.78*(2.1/1)+4.42</f>
        <v>2.782</v>
      </c>
      <c r="G47" s="347">
        <f>F6*F47/$F$73</f>
        <v>13.315582978892087</v>
      </c>
      <c r="H47" s="117">
        <v>443</v>
      </c>
      <c r="I47" s="117" t="str">
        <f t="shared" si="0"/>
        <v>OK</v>
      </c>
      <c r="M47">
        <f>ROUNDDOWN(G47/$F$6*100,2)</f>
        <v>6.72</v>
      </c>
    </row>
    <row r="48" spans="2:13" ht="18.75" customHeight="1">
      <c r="B48" s="557" t="s">
        <v>740</v>
      </c>
      <c r="C48" s="559"/>
      <c r="D48" s="679" t="s">
        <v>741</v>
      </c>
      <c r="E48" s="680"/>
      <c r="F48" s="415">
        <f>-18.06*(1/1.525)+21.7</f>
        <v>9.857377049180327</v>
      </c>
      <c r="G48" s="347">
        <f>F6*F48/$F$73</f>
        <v>47.180705266925614</v>
      </c>
      <c r="H48" s="117">
        <v>443</v>
      </c>
      <c r="I48" s="117" t="str">
        <f t="shared" si="0"/>
        <v>OK</v>
      </c>
      <c r="M48">
        <f>ROUNDDOWN(G48/$F$6*100,2)</f>
        <v>23.84</v>
      </c>
    </row>
    <row r="49" spans="2:13" ht="18.75" customHeight="1">
      <c r="B49" s="557" t="s">
        <v>742</v>
      </c>
      <c r="C49" s="559"/>
      <c r="D49" s="679" t="s">
        <v>743</v>
      </c>
      <c r="E49" s="680"/>
      <c r="F49" s="415">
        <f>-18.06*(0.9/1.775)+21.7</f>
        <v>12.54281690140845</v>
      </c>
      <c r="G49" s="347">
        <f>F6*F49/$F$73</f>
        <v>60.03411906533226</v>
      </c>
      <c r="H49" s="117">
        <v>443</v>
      </c>
      <c r="I49" s="117" t="str">
        <f t="shared" si="0"/>
        <v>OK</v>
      </c>
      <c r="M49">
        <f>ROUNDDOWN(G49/$F$6*100,2)</f>
        <v>30.33</v>
      </c>
    </row>
    <row r="50" spans="2:13" ht="18.75" customHeight="1">
      <c r="B50" s="557" t="s">
        <v>744</v>
      </c>
      <c r="C50" s="559"/>
      <c r="D50" s="679" t="s">
        <v>745</v>
      </c>
      <c r="E50" s="680"/>
      <c r="F50" s="415">
        <f>-0.78*(1.1/1.075)+4.42</f>
        <v>3.6218604651162787</v>
      </c>
      <c r="G50" s="347">
        <f>F6*F50/$F$73</f>
        <v>17.335436218987958</v>
      </c>
      <c r="H50" s="117">
        <v>443</v>
      </c>
      <c r="I50" s="117" t="str">
        <f t="shared" si="0"/>
        <v>OK</v>
      </c>
      <c r="M50">
        <f>ROUNDDOWN(G50/$F$6*100,2)</f>
        <v>8.75</v>
      </c>
    </row>
    <row r="51" spans="2:13" ht="18.75" customHeight="1">
      <c r="B51" s="677"/>
      <c r="C51" s="678"/>
      <c r="D51" s="455"/>
      <c r="E51" s="457"/>
      <c r="F51" s="801"/>
      <c r="G51" s="147"/>
      <c r="H51" s="147"/>
      <c r="I51" s="147"/>
      <c r="M51">
        <f>ROUNDDOWN(G51/$F$6*100,2)</f>
        <v>0</v>
      </c>
    </row>
    <row r="52" spans="2:13" ht="18.75" customHeight="1">
      <c r="B52" s="677"/>
      <c r="C52" s="678"/>
      <c r="D52" s="455"/>
      <c r="E52" s="457"/>
      <c r="F52" s="801"/>
      <c r="G52" s="147"/>
      <c r="H52" s="147"/>
      <c r="I52" s="147"/>
      <c r="M52">
        <f>ROUNDDOWN(G52/$F$6*100,2)</f>
        <v>0</v>
      </c>
    </row>
    <row r="53" spans="2:13" ht="18.75" customHeight="1">
      <c r="B53" s="677"/>
      <c r="C53" s="678"/>
      <c r="D53" s="455"/>
      <c r="E53" s="457"/>
      <c r="F53" s="801"/>
      <c r="G53" s="147"/>
      <c r="H53" s="147"/>
      <c r="I53" s="147"/>
      <c r="M53">
        <f>ROUNDDOWN(G53/$F$6*100,2)</f>
        <v>0</v>
      </c>
    </row>
    <row r="54" spans="2:13" ht="18.75" customHeight="1">
      <c r="B54" s="677"/>
      <c r="C54" s="678"/>
      <c r="D54" s="455"/>
      <c r="E54" s="457"/>
      <c r="F54" s="801"/>
      <c r="G54" s="147"/>
      <c r="H54" s="147"/>
      <c r="I54" s="147"/>
      <c r="M54">
        <f>ROUNDDOWN(G54/$F$6*100,2)</f>
        <v>0</v>
      </c>
    </row>
    <row r="55" spans="2:13" ht="18.75" customHeight="1">
      <c r="B55" s="677"/>
      <c r="C55" s="678"/>
      <c r="D55" s="455"/>
      <c r="E55" s="457"/>
      <c r="F55" s="801"/>
      <c r="G55" s="147"/>
      <c r="H55" s="147"/>
      <c r="I55" s="147"/>
      <c r="M55">
        <f>ROUNDDOWN(G55/$F$6*100,2)</f>
        <v>0</v>
      </c>
    </row>
    <row r="56" spans="2:13" ht="18.75" customHeight="1">
      <c r="B56" s="677"/>
      <c r="C56" s="678"/>
      <c r="D56" s="455"/>
      <c r="E56" s="457"/>
      <c r="F56" s="801"/>
      <c r="G56" s="147"/>
      <c r="H56" s="147"/>
      <c r="I56" s="147"/>
      <c r="M56">
        <f>ROUNDDOWN(G56/$F$6*100,2)</f>
        <v>0</v>
      </c>
    </row>
    <row r="57" ht="18.75" customHeight="1">
      <c r="M57" s="780"/>
    </row>
    <row r="58" spans="2:14" ht="31.5" customHeight="1">
      <c r="B58" s="662" t="s">
        <v>762</v>
      </c>
      <c r="C58" s="656"/>
      <c r="D58" s="311" t="s">
        <v>517</v>
      </c>
      <c r="E58" s="312" t="s">
        <v>519</v>
      </c>
      <c r="F58" s="354" t="s">
        <v>763</v>
      </c>
      <c r="G58" s="117" t="s">
        <v>524</v>
      </c>
      <c r="H58" s="117" t="s">
        <v>525</v>
      </c>
      <c r="I58" s="313" t="s">
        <v>761</v>
      </c>
      <c r="M58" s="149"/>
      <c r="N58" s="149"/>
    </row>
    <row r="59" spans="2:13" ht="18.75" customHeight="1">
      <c r="B59" s="677"/>
      <c r="C59" s="678"/>
      <c r="D59" s="309"/>
      <c r="E59" s="310"/>
      <c r="F59" s="147"/>
      <c r="G59" s="147"/>
      <c r="H59" s="147"/>
      <c r="I59" s="147"/>
      <c r="M59">
        <f>ROUNDDOWN(G59/$F$6*100,2)</f>
        <v>0</v>
      </c>
    </row>
    <row r="60" spans="2:13" ht="18.75" customHeight="1">
      <c r="B60" s="677"/>
      <c r="C60" s="678"/>
      <c r="D60" s="309"/>
      <c r="E60" s="310"/>
      <c r="F60" s="147"/>
      <c r="G60" s="147"/>
      <c r="H60" s="147"/>
      <c r="I60" s="147"/>
      <c r="M60">
        <f>ROUNDDOWN(G60/$F$6*100,2)</f>
        <v>0</v>
      </c>
    </row>
    <row r="61" spans="2:13" ht="18.75" customHeight="1">
      <c r="B61" s="677"/>
      <c r="C61" s="678"/>
      <c r="D61" s="309"/>
      <c r="E61" s="310"/>
      <c r="F61" s="147"/>
      <c r="G61" s="147"/>
      <c r="H61" s="147"/>
      <c r="I61" s="147"/>
      <c r="M61">
        <f>ROUNDDOWN(G61/$F$6*100,2)</f>
        <v>0</v>
      </c>
    </row>
    <row r="62" spans="2:13" ht="18.75" customHeight="1">
      <c r="B62" s="677"/>
      <c r="C62" s="678"/>
      <c r="D62" s="309"/>
      <c r="E62" s="310"/>
      <c r="F62" s="147"/>
      <c r="G62" s="147"/>
      <c r="H62" s="147"/>
      <c r="I62" s="147"/>
      <c r="M62">
        <f>ROUNDDOWN(G62/$F$6*100,2)</f>
        <v>0</v>
      </c>
    </row>
    <row r="63" spans="2:13" ht="18.75" customHeight="1">
      <c r="B63" s="677"/>
      <c r="C63" s="678"/>
      <c r="D63" s="309"/>
      <c r="E63" s="310"/>
      <c r="F63" s="147"/>
      <c r="G63" s="147"/>
      <c r="H63" s="147"/>
      <c r="I63" s="147"/>
      <c r="M63">
        <f>ROUNDDOWN(G63/$F$6*100,2)</f>
        <v>0</v>
      </c>
    </row>
    <row r="64" spans="2:13" ht="18.75" customHeight="1">
      <c r="B64" s="677"/>
      <c r="C64" s="678"/>
      <c r="D64" s="309"/>
      <c r="E64" s="310"/>
      <c r="F64" s="147"/>
      <c r="G64" s="147"/>
      <c r="H64" s="147"/>
      <c r="I64" s="147"/>
      <c r="M64">
        <f>ROUNDDOWN(G64/$F$6*100,2)</f>
        <v>0</v>
      </c>
    </row>
    <row r="65" spans="2:13" ht="18.75" customHeight="1">
      <c r="B65" s="677"/>
      <c r="C65" s="678"/>
      <c r="D65" s="309"/>
      <c r="E65" s="310"/>
      <c r="F65" s="147"/>
      <c r="G65" s="147"/>
      <c r="H65" s="147"/>
      <c r="I65" s="147"/>
      <c r="M65">
        <f>ROUNDDOWN(G65/$F$6*100,2)</f>
        <v>0</v>
      </c>
    </row>
    <row r="66" spans="2:13" ht="18.75" customHeight="1">
      <c r="B66" s="677"/>
      <c r="C66" s="678"/>
      <c r="D66" s="309"/>
      <c r="E66" s="310"/>
      <c r="F66" s="147"/>
      <c r="G66" s="147"/>
      <c r="H66" s="147"/>
      <c r="I66" s="147"/>
      <c r="M66">
        <f>ROUNDDOWN(G66/$F$6*100,2)</f>
        <v>0</v>
      </c>
    </row>
    <row r="67" spans="2:13" ht="18.75" customHeight="1">
      <c r="B67" s="677"/>
      <c r="C67" s="678"/>
      <c r="D67" s="309"/>
      <c r="E67" s="310"/>
      <c r="F67" s="147"/>
      <c r="G67" s="147"/>
      <c r="H67" s="147"/>
      <c r="I67" s="147"/>
      <c r="M67">
        <f>ROUNDDOWN(G67/$F$6*100,2)</f>
        <v>0</v>
      </c>
    </row>
    <row r="68" spans="2:13" ht="18.75" customHeight="1">
      <c r="B68" s="677"/>
      <c r="C68" s="678"/>
      <c r="D68" s="309"/>
      <c r="E68" s="310"/>
      <c r="F68" s="147"/>
      <c r="G68" s="147"/>
      <c r="H68" s="147"/>
      <c r="I68" s="147"/>
      <c r="M68">
        <f>ROUNDDOWN(G68/$F$6*100,2)</f>
        <v>0</v>
      </c>
    </row>
    <row r="69" spans="2:13" ht="18.75" customHeight="1">
      <c r="B69" s="677"/>
      <c r="C69" s="678"/>
      <c r="D69" s="309"/>
      <c r="E69" s="310"/>
      <c r="F69" s="147"/>
      <c r="G69" s="147"/>
      <c r="H69" s="147"/>
      <c r="I69" s="147"/>
      <c r="M69">
        <f>ROUNDDOWN(G69/$F$6*100,2)</f>
        <v>0</v>
      </c>
    </row>
    <row r="70" spans="2:13" ht="18.75" customHeight="1">
      <c r="B70" s="677"/>
      <c r="C70" s="678"/>
      <c r="D70" s="309"/>
      <c r="E70" s="310"/>
      <c r="F70" s="147"/>
      <c r="G70" s="147"/>
      <c r="H70" s="147"/>
      <c r="I70" s="147"/>
      <c r="M70">
        <f>ROUNDDOWN(G70/$F$6*100,2)</f>
        <v>0</v>
      </c>
    </row>
    <row r="71" spans="2:14" ht="18.75" customHeight="1">
      <c r="B71" t="s">
        <v>764</v>
      </c>
      <c r="M71" s="780">
        <f>SUM(M45:M70)</f>
        <v>99.97</v>
      </c>
      <c r="N71" t="s">
        <v>786</v>
      </c>
    </row>
    <row r="73" spans="5:6" ht="18.75" customHeight="1">
      <c r="E73" s="117" t="s">
        <v>520</v>
      </c>
      <c r="F73" s="347">
        <f>SUM(F45:F56,F59:F70)</f>
        <v>41.34687913197239</v>
      </c>
    </row>
    <row r="75" ht="18.75" customHeight="1">
      <c r="B75" t="s">
        <v>522</v>
      </c>
    </row>
    <row r="76" spans="2:14" ht="31.5" customHeight="1">
      <c r="B76" s="656" t="s">
        <v>515</v>
      </c>
      <c r="C76" s="656"/>
      <c r="D76" s="557" t="s">
        <v>516</v>
      </c>
      <c r="E76" s="559"/>
      <c r="F76" s="117" t="s">
        <v>518</v>
      </c>
      <c r="G76" s="117" t="s">
        <v>524</v>
      </c>
      <c r="H76" s="117" t="s">
        <v>525</v>
      </c>
      <c r="I76" s="313" t="s">
        <v>761</v>
      </c>
      <c r="M76" s="149" t="s">
        <v>785</v>
      </c>
      <c r="N76" s="149"/>
    </row>
    <row r="77" spans="2:13" ht="18.75" customHeight="1">
      <c r="B77" s="557" t="s">
        <v>728</v>
      </c>
      <c r="C77" s="559"/>
      <c r="D77" s="679" t="s">
        <v>746</v>
      </c>
      <c r="E77" s="680"/>
      <c r="F77" s="415">
        <f>-0.8*(2.1/1.45)+5.05</f>
        <v>3.8913793103448273</v>
      </c>
      <c r="G77" s="347">
        <f>F7*F77/$F$105</f>
        <v>80.65951904337417</v>
      </c>
      <c r="H77" s="117">
        <v>559</v>
      </c>
      <c r="I77" s="117" t="str">
        <f>IF(G77*2&lt;=H77,"OK","NG")</f>
        <v>OK</v>
      </c>
      <c r="M77">
        <f>ROUNDDOWN(G77/$F$7*100,2)</f>
        <v>25.61</v>
      </c>
    </row>
    <row r="78" spans="2:13" ht="18.75" customHeight="1">
      <c r="B78" s="557" t="s">
        <v>729</v>
      </c>
      <c r="C78" s="559"/>
      <c r="D78" s="679" t="s">
        <v>747</v>
      </c>
      <c r="E78" s="680"/>
      <c r="F78" s="415">
        <f>-0.8*(2.1/1.075)+5.05</f>
        <v>3.487209302325581</v>
      </c>
      <c r="G78" s="347">
        <f>F7*F78/$F$105</f>
        <v>72.28198607661224</v>
      </c>
      <c r="H78" s="117">
        <v>559</v>
      </c>
      <c r="I78" s="117" t="str">
        <f>IF(G78*2&lt;=H78,"OK","NG")</f>
        <v>OK</v>
      </c>
      <c r="M78">
        <f>ROUNDDOWN(G78/$F$7*100,2)</f>
        <v>22.95</v>
      </c>
    </row>
    <row r="79" spans="2:13" ht="18.75" customHeight="1">
      <c r="B79" s="557" t="s">
        <v>782</v>
      </c>
      <c r="C79" s="559"/>
      <c r="D79" s="679" t="s">
        <v>787</v>
      </c>
      <c r="E79" s="680"/>
      <c r="F79" s="415">
        <v>0.57</v>
      </c>
      <c r="G79" s="347">
        <f>314.95*F79/$F$105</f>
        <v>11.816690759489099</v>
      </c>
      <c r="H79" s="117">
        <v>559</v>
      </c>
      <c r="I79" s="117" t="str">
        <f>IF(G79*2&lt;=H79,"OK","NG")</f>
        <v>OK</v>
      </c>
      <c r="M79">
        <f>ROUNDDOWN(G79/$F$7*100,2)</f>
        <v>3.75</v>
      </c>
    </row>
    <row r="80" spans="2:13" ht="18.75" customHeight="1">
      <c r="B80" s="557" t="s">
        <v>784</v>
      </c>
      <c r="C80" s="559"/>
      <c r="D80" s="679" t="s">
        <v>787</v>
      </c>
      <c r="E80" s="680"/>
      <c r="F80" s="415">
        <v>0.57</v>
      </c>
      <c r="G80" s="347">
        <f>314.95*F80/$F$105</f>
        <v>11.816690759489099</v>
      </c>
      <c r="H80" s="117">
        <v>559</v>
      </c>
      <c r="I80" s="117" t="str">
        <f>IF(G80*2&lt;=H80,"OK","NG")</f>
        <v>OK</v>
      </c>
      <c r="M80">
        <f>ROUNDDOWN(G80/$F$7*100,2)</f>
        <v>3.75</v>
      </c>
    </row>
    <row r="81" spans="2:13" ht="18.75" customHeight="1">
      <c r="B81" s="557" t="s">
        <v>731</v>
      </c>
      <c r="C81" s="559"/>
      <c r="D81" s="679" t="s">
        <v>748</v>
      </c>
      <c r="E81" s="680"/>
      <c r="F81" s="415">
        <f>-0.8*(2.4/0.85)+5.05</f>
        <v>2.7911764705882347</v>
      </c>
      <c r="G81" s="347">
        <f>314.95*F81/$F$105</f>
        <v>57.863981066848055</v>
      </c>
      <c r="H81" s="117">
        <v>559</v>
      </c>
      <c r="I81" s="117" t="str">
        <f>IF(G81*2&lt;=H81,"OK","NG")</f>
        <v>OK</v>
      </c>
      <c r="M81">
        <f>ROUNDDOWN(G81/$F$7*100,2)</f>
        <v>18.37</v>
      </c>
    </row>
    <row r="82" spans="2:13" ht="18.75" customHeight="1">
      <c r="B82" s="557" t="s">
        <v>733</v>
      </c>
      <c r="C82" s="559"/>
      <c r="D82" s="679" t="s">
        <v>749</v>
      </c>
      <c r="E82" s="680"/>
      <c r="F82" s="415">
        <f>-0.8*(1.35/0.925)+5.05</f>
        <v>3.882432432432432</v>
      </c>
      <c r="G82" s="347">
        <f>314.95*F82/$F$105</f>
        <v>80.48684815555282</v>
      </c>
      <c r="H82" s="117">
        <v>559</v>
      </c>
      <c r="I82" s="117" t="str">
        <f>IF(G82*2&lt;=H82,"OK","NG")</f>
        <v>OK</v>
      </c>
      <c r="M82">
        <f>ROUNDDOWN(G82/$F$7*100,2)</f>
        <v>25.55</v>
      </c>
    </row>
    <row r="83" spans="2:13" ht="18.75" customHeight="1">
      <c r="B83" s="677"/>
      <c r="C83" s="678"/>
      <c r="D83" s="455"/>
      <c r="E83" s="457"/>
      <c r="F83" s="801"/>
      <c r="G83" s="147"/>
      <c r="H83" s="147"/>
      <c r="I83" s="147"/>
      <c r="M83">
        <f>ROUNDDOWN(G83/$F$7*100,2)</f>
        <v>0</v>
      </c>
    </row>
    <row r="84" spans="2:13" ht="18.75" customHeight="1">
      <c r="B84" s="677"/>
      <c r="C84" s="678"/>
      <c r="D84" s="455"/>
      <c r="E84" s="457"/>
      <c r="F84" s="801"/>
      <c r="G84" s="147"/>
      <c r="H84" s="147"/>
      <c r="I84" s="147"/>
      <c r="M84">
        <f>ROUNDDOWN(G84/$F$7*100,2)</f>
        <v>0</v>
      </c>
    </row>
    <row r="85" spans="2:13" ht="18.75" customHeight="1">
      <c r="B85" s="677"/>
      <c r="C85" s="678"/>
      <c r="D85" s="455"/>
      <c r="E85" s="457"/>
      <c r="F85" s="801"/>
      <c r="G85" s="147"/>
      <c r="H85" s="147"/>
      <c r="I85" s="147"/>
      <c r="M85">
        <f>ROUNDDOWN(G85/$F$7*100,2)</f>
        <v>0</v>
      </c>
    </row>
    <row r="86" spans="2:13" ht="18.75" customHeight="1">
      <c r="B86" s="677"/>
      <c r="C86" s="678"/>
      <c r="D86" s="455"/>
      <c r="E86" s="457"/>
      <c r="F86" s="801"/>
      <c r="G86" s="147"/>
      <c r="H86" s="147"/>
      <c r="I86" s="147"/>
      <c r="M86">
        <f>ROUNDDOWN(G86/$F$7*100,2)</f>
        <v>0</v>
      </c>
    </row>
    <row r="87" spans="2:13" ht="18.75" customHeight="1">
      <c r="B87" s="677"/>
      <c r="C87" s="678"/>
      <c r="D87" s="455"/>
      <c r="E87" s="457"/>
      <c r="F87" s="801"/>
      <c r="G87" s="147"/>
      <c r="H87" s="147"/>
      <c r="I87" s="147"/>
      <c r="M87">
        <f>ROUNDDOWN(G87/$F$7*100,2)</f>
        <v>0</v>
      </c>
    </row>
    <row r="88" spans="2:13" ht="18.75" customHeight="1">
      <c r="B88" s="677"/>
      <c r="C88" s="678"/>
      <c r="D88" s="455"/>
      <c r="E88" s="457"/>
      <c r="F88" s="801"/>
      <c r="G88" s="147"/>
      <c r="H88" s="147"/>
      <c r="I88" s="147"/>
      <c r="M88">
        <f>ROUNDDOWN(G88/$F$7*100,2)</f>
        <v>0</v>
      </c>
    </row>
    <row r="89" ht="18.75" customHeight="1">
      <c r="M89" s="780"/>
    </row>
    <row r="90" spans="2:14" ht="31.5" customHeight="1">
      <c r="B90" s="662" t="s">
        <v>762</v>
      </c>
      <c r="C90" s="656"/>
      <c r="D90" s="311" t="s">
        <v>517</v>
      </c>
      <c r="E90" s="312" t="s">
        <v>519</v>
      </c>
      <c r="F90" s="354" t="s">
        <v>763</v>
      </c>
      <c r="G90" s="117" t="s">
        <v>524</v>
      </c>
      <c r="H90" s="117" t="s">
        <v>525</v>
      </c>
      <c r="I90" s="313" t="s">
        <v>761</v>
      </c>
      <c r="M90" s="149"/>
      <c r="N90" s="149"/>
    </row>
    <row r="91" spans="2:13" ht="18.75" customHeight="1">
      <c r="B91" s="677"/>
      <c r="C91" s="678"/>
      <c r="D91" s="309"/>
      <c r="E91" s="310"/>
      <c r="F91" s="147"/>
      <c r="G91" s="147"/>
      <c r="H91" s="147"/>
      <c r="I91" s="147"/>
      <c r="M91">
        <f>ROUNDDOWN(G91/$F$7*100,2)</f>
        <v>0</v>
      </c>
    </row>
    <row r="92" spans="2:13" ht="18.75" customHeight="1">
      <c r="B92" s="677"/>
      <c r="C92" s="678"/>
      <c r="D92" s="309"/>
      <c r="E92" s="310"/>
      <c r="F92" s="147"/>
      <c r="G92" s="147"/>
      <c r="H92" s="147"/>
      <c r="I92" s="147"/>
      <c r="M92">
        <f>ROUNDDOWN(G92/$F$7*100,2)</f>
        <v>0</v>
      </c>
    </row>
    <row r="93" spans="2:13" ht="18.75" customHeight="1">
      <c r="B93" s="677"/>
      <c r="C93" s="678"/>
      <c r="D93" s="309"/>
      <c r="E93" s="310"/>
      <c r="F93" s="147"/>
      <c r="G93" s="147"/>
      <c r="H93" s="147"/>
      <c r="I93" s="147"/>
      <c r="M93">
        <f>ROUNDDOWN(G93/$F$7*100,2)</f>
        <v>0</v>
      </c>
    </row>
    <row r="94" spans="2:13" ht="18.75" customHeight="1">
      <c r="B94" s="677"/>
      <c r="C94" s="678"/>
      <c r="D94" s="309"/>
      <c r="E94" s="310"/>
      <c r="F94" s="147"/>
      <c r="G94" s="147"/>
      <c r="H94" s="147"/>
      <c r="I94" s="147"/>
      <c r="M94">
        <f>ROUNDDOWN(G94/$F$7*100,2)</f>
        <v>0</v>
      </c>
    </row>
    <row r="95" spans="2:13" ht="18.75" customHeight="1">
      <c r="B95" s="677"/>
      <c r="C95" s="678"/>
      <c r="D95" s="309"/>
      <c r="E95" s="310"/>
      <c r="F95" s="147"/>
      <c r="G95" s="147"/>
      <c r="H95" s="147"/>
      <c r="I95" s="147"/>
      <c r="M95">
        <f>ROUNDDOWN(G95/$F$7*100,2)</f>
        <v>0</v>
      </c>
    </row>
    <row r="96" spans="2:13" ht="18.75" customHeight="1">
      <c r="B96" s="677"/>
      <c r="C96" s="678"/>
      <c r="D96" s="309"/>
      <c r="E96" s="310"/>
      <c r="F96" s="147"/>
      <c r="G96" s="147"/>
      <c r="H96" s="147"/>
      <c r="I96" s="147"/>
      <c r="M96">
        <f>ROUNDDOWN(G96/$F$7*100,2)</f>
        <v>0</v>
      </c>
    </row>
    <row r="97" spans="2:13" ht="18.75" customHeight="1">
      <c r="B97" s="677"/>
      <c r="C97" s="678"/>
      <c r="D97" s="309"/>
      <c r="E97" s="310"/>
      <c r="F97" s="147"/>
      <c r="G97" s="147"/>
      <c r="H97" s="147"/>
      <c r="I97" s="147"/>
      <c r="M97">
        <f>ROUNDDOWN(G97/$F$7*100,2)</f>
        <v>0</v>
      </c>
    </row>
    <row r="98" spans="2:13" ht="18.75" customHeight="1">
      <c r="B98" s="677"/>
      <c r="C98" s="678"/>
      <c r="D98" s="309"/>
      <c r="E98" s="310"/>
      <c r="F98" s="147"/>
      <c r="G98" s="147"/>
      <c r="H98" s="147"/>
      <c r="I98" s="147"/>
      <c r="M98">
        <f>ROUNDDOWN(G98/$F$7*100,2)</f>
        <v>0</v>
      </c>
    </row>
    <row r="99" spans="2:13" ht="18.75" customHeight="1">
      <c r="B99" s="677"/>
      <c r="C99" s="678"/>
      <c r="D99" s="309"/>
      <c r="E99" s="310"/>
      <c r="F99" s="147"/>
      <c r="G99" s="147"/>
      <c r="H99" s="147"/>
      <c r="I99" s="147"/>
      <c r="M99">
        <f>ROUNDDOWN(G99/$F$7*100,2)</f>
        <v>0</v>
      </c>
    </row>
    <row r="100" spans="2:13" ht="18.75" customHeight="1">
      <c r="B100" s="677"/>
      <c r="C100" s="678"/>
      <c r="D100" s="309"/>
      <c r="E100" s="310"/>
      <c r="F100" s="147"/>
      <c r="G100" s="147"/>
      <c r="H100" s="147"/>
      <c r="I100" s="147"/>
      <c r="M100">
        <f>ROUNDDOWN(G100/$F$7*100,2)</f>
        <v>0</v>
      </c>
    </row>
    <row r="101" spans="2:13" ht="18.75" customHeight="1">
      <c r="B101" s="677"/>
      <c r="C101" s="678"/>
      <c r="D101" s="309"/>
      <c r="E101" s="310"/>
      <c r="F101" s="147"/>
      <c r="G101" s="147"/>
      <c r="H101" s="147"/>
      <c r="I101" s="147"/>
      <c r="M101">
        <f>ROUNDDOWN(G101/$F$7*100,2)</f>
        <v>0</v>
      </c>
    </row>
    <row r="102" spans="2:13" ht="18.75" customHeight="1">
      <c r="B102" s="677"/>
      <c r="C102" s="678"/>
      <c r="D102" s="309"/>
      <c r="E102" s="310"/>
      <c r="F102" s="147"/>
      <c r="G102" s="147"/>
      <c r="H102" s="147"/>
      <c r="I102" s="147"/>
      <c r="M102">
        <f>ROUNDDOWN(G102/$F$7*100,2)</f>
        <v>0</v>
      </c>
    </row>
    <row r="103" spans="2:14" ht="18.75" customHeight="1">
      <c r="B103" t="s">
        <v>764</v>
      </c>
      <c r="M103" s="780">
        <f>SUM(M77:M102)</f>
        <v>99.98</v>
      </c>
      <c r="N103" t="s">
        <v>786</v>
      </c>
    </row>
    <row r="105" spans="5:6" ht="18.75" customHeight="1">
      <c r="E105" s="117" t="s">
        <v>520</v>
      </c>
      <c r="F105" s="347">
        <f>SUM(F77:F88,F91:F102)</f>
        <v>15.192197515691076</v>
      </c>
    </row>
    <row r="107" ht="18.75" customHeight="1">
      <c r="B107" t="s">
        <v>523</v>
      </c>
    </row>
    <row r="108" spans="2:14" ht="31.5" customHeight="1">
      <c r="B108" s="656" t="s">
        <v>515</v>
      </c>
      <c r="C108" s="656"/>
      <c r="D108" s="557" t="s">
        <v>516</v>
      </c>
      <c r="E108" s="559"/>
      <c r="F108" s="117" t="s">
        <v>518</v>
      </c>
      <c r="G108" s="117" t="s">
        <v>524</v>
      </c>
      <c r="H108" s="117" t="s">
        <v>525</v>
      </c>
      <c r="I108" s="313" t="s">
        <v>761</v>
      </c>
      <c r="M108" s="149" t="s">
        <v>785</v>
      </c>
      <c r="N108" s="149"/>
    </row>
    <row r="109" spans="2:13" ht="18.75" customHeight="1">
      <c r="B109" s="557" t="s">
        <v>738</v>
      </c>
      <c r="C109" s="559"/>
      <c r="D109" s="679" t="s">
        <v>750</v>
      </c>
      <c r="E109" s="680"/>
      <c r="F109" s="415">
        <f>-0.8*(3/0.6)+5.05</f>
        <v>1.0499999999999998</v>
      </c>
      <c r="G109" s="347">
        <f>F7*F109/$F$137</f>
        <v>8.714833094130327</v>
      </c>
      <c r="H109" s="117">
        <v>559</v>
      </c>
      <c r="I109" s="117" t="str">
        <f>IF(G109*2&lt;=H109,"OK","NG")</f>
        <v>OK</v>
      </c>
      <c r="M109">
        <f>ROUNDDOWN(G109/$F$7*100,2)</f>
        <v>2.76</v>
      </c>
    </row>
    <row r="110" spans="2:13" ht="18.75" customHeight="1">
      <c r="B110" s="557" t="s">
        <v>740</v>
      </c>
      <c r="C110" s="559"/>
      <c r="D110" s="679" t="s">
        <v>751</v>
      </c>
      <c r="E110" s="680"/>
      <c r="F110" s="415">
        <f>-0.8*(2.1/1.525)+5.05</f>
        <v>3.9483606557377042</v>
      </c>
      <c r="G110" s="347">
        <f>F7*F110/$F$137</f>
        <v>32.770765819223875</v>
      </c>
      <c r="H110" s="117">
        <v>559</v>
      </c>
      <c r="I110" s="117" t="str">
        <f>IF(G110*2&lt;=H110,"OK","NG")</f>
        <v>OK</v>
      </c>
      <c r="M110">
        <f>ROUNDDOWN(G110/$F$7*100,2)</f>
        <v>10.4</v>
      </c>
    </row>
    <row r="111" spans="2:13" ht="18.75" customHeight="1">
      <c r="B111" s="677"/>
      <c r="C111" s="678"/>
      <c r="D111" s="639"/>
      <c r="E111" s="641"/>
      <c r="F111" s="147"/>
      <c r="G111" s="147"/>
      <c r="H111" s="147"/>
      <c r="I111" s="147"/>
      <c r="M111">
        <f>ROUNDDOWN(G111/$F$7*100,2)</f>
        <v>0</v>
      </c>
    </row>
    <row r="112" spans="2:13" ht="18.75" customHeight="1">
      <c r="B112" s="677"/>
      <c r="C112" s="678"/>
      <c r="D112" s="639"/>
      <c r="E112" s="641"/>
      <c r="F112" s="147"/>
      <c r="G112" s="147"/>
      <c r="H112" s="147"/>
      <c r="I112" s="147"/>
      <c r="M112">
        <f>ROUNDDOWN(G112/$F$7*100,2)</f>
        <v>0</v>
      </c>
    </row>
    <row r="113" spans="2:13" ht="18.75" customHeight="1">
      <c r="B113" s="677"/>
      <c r="C113" s="678"/>
      <c r="D113" s="639"/>
      <c r="E113" s="641"/>
      <c r="F113" s="147"/>
      <c r="G113" s="147"/>
      <c r="H113" s="147"/>
      <c r="I113" s="147"/>
      <c r="M113">
        <f>ROUNDDOWN(G113/$F$7*100,2)</f>
        <v>0</v>
      </c>
    </row>
    <row r="114" spans="2:13" ht="18.75" customHeight="1">
      <c r="B114" s="677"/>
      <c r="C114" s="678"/>
      <c r="D114" s="639"/>
      <c r="E114" s="641"/>
      <c r="F114" s="147"/>
      <c r="G114" s="147"/>
      <c r="H114" s="147"/>
      <c r="I114" s="147"/>
      <c r="M114">
        <f>ROUNDDOWN(G114/$F$7*100,2)</f>
        <v>0</v>
      </c>
    </row>
    <row r="115" spans="2:13" ht="18.75" customHeight="1">
      <c r="B115" s="677"/>
      <c r="C115" s="678"/>
      <c r="D115" s="639"/>
      <c r="E115" s="641"/>
      <c r="F115" s="147"/>
      <c r="G115" s="147"/>
      <c r="H115" s="147"/>
      <c r="I115" s="147"/>
      <c r="M115">
        <f>ROUNDDOWN(G115/$F$7*100,2)</f>
        <v>0</v>
      </c>
    </row>
    <row r="116" spans="2:13" ht="18.75" customHeight="1">
      <c r="B116" s="677"/>
      <c r="C116" s="678"/>
      <c r="D116" s="639"/>
      <c r="E116" s="641"/>
      <c r="F116" s="147"/>
      <c r="G116" s="147"/>
      <c r="H116" s="147"/>
      <c r="I116" s="147"/>
      <c r="M116">
        <f>ROUNDDOWN(G116/$F$7*100,2)</f>
        <v>0</v>
      </c>
    </row>
    <row r="117" spans="2:13" ht="18.75" customHeight="1">
      <c r="B117" s="677"/>
      <c r="C117" s="678"/>
      <c r="D117" s="639"/>
      <c r="E117" s="641"/>
      <c r="F117" s="147"/>
      <c r="G117" s="147"/>
      <c r="H117" s="147"/>
      <c r="I117" s="147"/>
      <c r="M117">
        <f>ROUNDDOWN(G117/$F$7*100,2)</f>
        <v>0</v>
      </c>
    </row>
    <row r="118" spans="2:13" ht="18.75" customHeight="1">
      <c r="B118" s="677"/>
      <c r="C118" s="678"/>
      <c r="D118" s="639"/>
      <c r="E118" s="641"/>
      <c r="F118" s="147"/>
      <c r="G118" s="147"/>
      <c r="H118" s="147"/>
      <c r="I118" s="147"/>
      <c r="M118">
        <f>ROUNDDOWN(G118/$F$7*100,2)</f>
        <v>0</v>
      </c>
    </row>
    <row r="119" spans="2:13" ht="18.75" customHeight="1">
      <c r="B119" s="677"/>
      <c r="C119" s="678"/>
      <c r="D119" s="639"/>
      <c r="E119" s="641"/>
      <c r="F119" s="147"/>
      <c r="G119" s="147"/>
      <c r="H119" s="147"/>
      <c r="I119" s="147"/>
      <c r="M119">
        <f>ROUNDDOWN(G119/$F$7*100,2)</f>
        <v>0</v>
      </c>
    </row>
    <row r="120" spans="2:13" ht="18.75" customHeight="1">
      <c r="B120" s="677"/>
      <c r="C120" s="678"/>
      <c r="D120" s="639"/>
      <c r="E120" s="641"/>
      <c r="F120" s="147"/>
      <c r="G120" s="147"/>
      <c r="H120" s="147"/>
      <c r="I120" s="147"/>
      <c r="M120">
        <f>ROUNDDOWN(G120/$F$7*100,2)</f>
        <v>0</v>
      </c>
    </row>
    <row r="121" ht="18.75" customHeight="1">
      <c r="M121" s="780"/>
    </row>
    <row r="122" spans="2:14" ht="31.5" customHeight="1">
      <c r="B122" s="662" t="s">
        <v>762</v>
      </c>
      <c r="C122" s="656"/>
      <c r="D122" s="311" t="s">
        <v>517</v>
      </c>
      <c r="E122" s="312" t="s">
        <v>519</v>
      </c>
      <c r="F122" s="354" t="s">
        <v>763</v>
      </c>
      <c r="G122" s="117" t="s">
        <v>524</v>
      </c>
      <c r="H122" s="117" t="s">
        <v>525</v>
      </c>
      <c r="I122" s="313" t="s">
        <v>761</v>
      </c>
      <c r="M122" s="149"/>
      <c r="N122" s="149"/>
    </row>
    <row r="123" spans="2:13" ht="18.75" customHeight="1">
      <c r="B123" s="557" t="s">
        <v>734</v>
      </c>
      <c r="C123" s="559"/>
      <c r="D123" s="417">
        <v>24.3</v>
      </c>
      <c r="E123" s="348">
        <f>1-1.25*0.341</f>
        <v>0.57375</v>
      </c>
      <c r="F123" s="347">
        <f>D123*E123</f>
        <v>13.942125</v>
      </c>
      <c r="G123" s="347">
        <f>F7*F123/$F$137</f>
        <v>115.71742128809696</v>
      </c>
      <c r="H123" s="347">
        <f>705*2+764*0.635</f>
        <v>1895.1399999999999</v>
      </c>
      <c r="I123" s="117" t="str">
        <f>IF(G123*2&lt;=H123,"OK","NG")</f>
        <v>OK</v>
      </c>
      <c r="M123">
        <f>ROUNDDOWN(G123/$F$7*100,2)</f>
        <v>36.74</v>
      </c>
    </row>
    <row r="124" spans="2:13" ht="18.75" customHeight="1">
      <c r="B124" s="557" t="s">
        <v>744</v>
      </c>
      <c r="C124" s="559"/>
      <c r="D124" s="417">
        <v>19</v>
      </c>
      <c r="E124" s="312">
        <v>1</v>
      </c>
      <c r="F124" s="347">
        <f>D124*E124</f>
        <v>19</v>
      </c>
      <c r="G124" s="347">
        <f>F7*F124/$F$137</f>
        <v>157.6969797985488</v>
      </c>
      <c r="H124" s="117">
        <f>575+705</f>
        <v>1280</v>
      </c>
      <c r="I124" s="117" t="str">
        <f>IF(G124*2&lt;=H124,"OK","NG")</f>
        <v>OK</v>
      </c>
      <c r="M124">
        <f>ROUNDDOWN(G124/$F$7*100,2)</f>
        <v>50.07</v>
      </c>
    </row>
    <row r="125" spans="2:13" ht="18.75" customHeight="1">
      <c r="B125" s="677"/>
      <c r="C125" s="678"/>
      <c r="D125" s="800"/>
      <c r="E125" s="310"/>
      <c r="F125" s="147"/>
      <c r="G125" s="147"/>
      <c r="H125" s="147"/>
      <c r="I125" s="147"/>
      <c r="M125">
        <f>ROUNDDOWN(G125/$F$7*100,2)</f>
        <v>0</v>
      </c>
    </row>
    <row r="126" spans="2:13" ht="18.75" customHeight="1">
      <c r="B126" s="677"/>
      <c r="C126" s="678"/>
      <c r="D126" s="800"/>
      <c r="E126" s="310"/>
      <c r="F126" s="147"/>
      <c r="G126" s="147"/>
      <c r="H126" s="147"/>
      <c r="I126" s="147"/>
      <c r="M126">
        <f>ROUNDDOWN(G126/$F$7*100,2)</f>
        <v>0</v>
      </c>
    </row>
    <row r="127" spans="2:13" ht="18.75" customHeight="1">
      <c r="B127" s="677"/>
      <c r="C127" s="678"/>
      <c r="D127" s="800"/>
      <c r="E127" s="310"/>
      <c r="F127" s="147"/>
      <c r="G127" s="147"/>
      <c r="H127" s="147"/>
      <c r="I127" s="147"/>
      <c r="M127">
        <f>ROUNDDOWN(G127/$F$7*100,2)</f>
        <v>0</v>
      </c>
    </row>
    <row r="128" spans="2:13" ht="18.75" customHeight="1">
      <c r="B128" s="677"/>
      <c r="C128" s="678"/>
      <c r="D128" s="800"/>
      <c r="E128" s="310"/>
      <c r="F128" s="147"/>
      <c r="G128" s="147"/>
      <c r="H128" s="147"/>
      <c r="I128" s="147"/>
      <c r="M128">
        <f>ROUNDDOWN(G128/$F$7*100,2)</f>
        <v>0</v>
      </c>
    </row>
    <row r="129" spans="2:13" ht="18.75" customHeight="1">
      <c r="B129" s="677"/>
      <c r="C129" s="678"/>
      <c r="D129" s="800"/>
      <c r="E129" s="310"/>
      <c r="F129" s="147"/>
      <c r="G129" s="147"/>
      <c r="H129" s="147"/>
      <c r="I129" s="147"/>
      <c r="M129">
        <f>ROUNDDOWN(G129/$F$7*100,2)</f>
        <v>0</v>
      </c>
    </row>
    <row r="130" spans="2:13" ht="18.75" customHeight="1">
      <c r="B130" s="677"/>
      <c r="C130" s="678"/>
      <c r="D130" s="800"/>
      <c r="E130" s="310"/>
      <c r="F130" s="147"/>
      <c r="G130" s="147"/>
      <c r="H130" s="147"/>
      <c r="I130" s="147"/>
      <c r="M130">
        <f>ROUNDDOWN(G130/$F$7*100,2)</f>
        <v>0</v>
      </c>
    </row>
    <row r="131" spans="2:13" ht="18.75" customHeight="1">
      <c r="B131" s="677"/>
      <c r="C131" s="678"/>
      <c r="D131" s="800"/>
      <c r="E131" s="310"/>
      <c r="F131" s="147"/>
      <c r="G131" s="147"/>
      <c r="H131" s="147"/>
      <c r="I131" s="147"/>
      <c r="M131">
        <f>ROUNDDOWN(G131/$F$7*100,2)</f>
        <v>0</v>
      </c>
    </row>
    <row r="132" spans="2:13" ht="18.75" customHeight="1">
      <c r="B132" s="677"/>
      <c r="C132" s="678"/>
      <c r="D132" s="800"/>
      <c r="E132" s="310"/>
      <c r="F132" s="147"/>
      <c r="G132" s="147"/>
      <c r="H132" s="147"/>
      <c r="I132" s="147"/>
      <c r="M132">
        <f>ROUNDDOWN(G132/$F$7*100,2)</f>
        <v>0</v>
      </c>
    </row>
    <row r="133" spans="2:13" ht="18.75" customHeight="1">
      <c r="B133" s="677"/>
      <c r="C133" s="678"/>
      <c r="D133" s="800"/>
      <c r="E133" s="310"/>
      <c r="F133" s="147"/>
      <c r="G133" s="147"/>
      <c r="H133" s="147"/>
      <c r="I133" s="147"/>
      <c r="M133">
        <f>ROUNDDOWN(G133/$F$7*100,2)</f>
        <v>0</v>
      </c>
    </row>
    <row r="134" spans="2:13" ht="18.75" customHeight="1">
      <c r="B134" s="677"/>
      <c r="C134" s="678"/>
      <c r="D134" s="800"/>
      <c r="E134" s="310"/>
      <c r="F134" s="147"/>
      <c r="G134" s="147"/>
      <c r="H134" s="147"/>
      <c r="I134" s="147"/>
      <c r="M134">
        <f>ROUNDDOWN(G134/$F$7*100,2)</f>
        <v>0</v>
      </c>
    </row>
    <row r="135" spans="2:14" ht="18.75" customHeight="1">
      <c r="B135" t="s">
        <v>764</v>
      </c>
      <c r="M135" s="780">
        <f>SUM(M109:M134)</f>
        <v>99.97</v>
      </c>
      <c r="N135" t="s">
        <v>786</v>
      </c>
    </row>
    <row r="137" spans="5:6" ht="18.75" customHeight="1">
      <c r="E137" s="117" t="s">
        <v>520</v>
      </c>
      <c r="F137" s="347">
        <f>SUM(F109:F120,F123:F134)</f>
        <v>37.9404856557377</v>
      </c>
    </row>
    <row r="139" ht="18.75" customHeight="1">
      <c r="A139" s="352"/>
    </row>
  </sheetData>
  <sheetProtection/>
  <mergeCells count="156">
    <mergeCell ref="B17:C17"/>
    <mergeCell ref="D17:E17"/>
    <mergeCell ref="B12:C12"/>
    <mergeCell ref="D12:E12"/>
    <mergeCell ref="B13:C13"/>
    <mergeCell ref="D13:E13"/>
    <mergeCell ref="B14:C14"/>
    <mergeCell ref="D14:E14"/>
    <mergeCell ref="B15:C15"/>
    <mergeCell ref="D15:E15"/>
    <mergeCell ref="B16:C16"/>
    <mergeCell ref="D16:E16"/>
    <mergeCell ref="B23:C23"/>
    <mergeCell ref="D23:E23"/>
    <mergeCell ref="B18:C18"/>
    <mergeCell ref="D18:E18"/>
    <mergeCell ref="B19:C19"/>
    <mergeCell ref="D19:E19"/>
    <mergeCell ref="B20:C20"/>
    <mergeCell ref="D20:E20"/>
    <mergeCell ref="B21:C21"/>
    <mergeCell ref="D21:E21"/>
    <mergeCell ref="B22:C22"/>
    <mergeCell ref="D22:E22"/>
    <mergeCell ref="B34:C34"/>
    <mergeCell ref="B35:C35"/>
    <mergeCell ref="B24:C24"/>
    <mergeCell ref="D24:E24"/>
    <mergeCell ref="B26:C26"/>
    <mergeCell ref="B27:C27"/>
    <mergeCell ref="B28:C28"/>
    <mergeCell ref="B29:C29"/>
    <mergeCell ref="B30:C30"/>
    <mergeCell ref="B31:C31"/>
    <mergeCell ref="B32:C32"/>
    <mergeCell ref="B33:C33"/>
    <mergeCell ref="B48:C48"/>
    <mergeCell ref="D48:E48"/>
    <mergeCell ref="B36:C36"/>
    <mergeCell ref="B37:C37"/>
    <mergeCell ref="B38:C38"/>
    <mergeCell ref="B44:C44"/>
    <mergeCell ref="D44:E44"/>
    <mergeCell ref="B45:C45"/>
    <mergeCell ref="D45:E45"/>
    <mergeCell ref="B46:C46"/>
    <mergeCell ref="D46:E46"/>
    <mergeCell ref="B47:C47"/>
    <mergeCell ref="D47:E47"/>
    <mergeCell ref="B54:C54"/>
    <mergeCell ref="D54:E54"/>
    <mergeCell ref="B49:C49"/>
    <mergeCell ref="D49:E49"/>
    <mergeCell ref="B50:C50"/>
    <mergeCell ref="D50:E50"/>
    <mergeCell ref="B51:C51"/>
    <mergeCell ref="D51:E51"/>
    <mergeCell ref="B52:C52"/>
    <mergeCell ref="D52:E52"/>
    <mergeCell ref="B53:C53"/>
    <mergeCell ref="D53:E53"/>
    <mergeCell ref="B64:C64"/>
    <mergeCell ref="B65:C65"/>
    <mergeCell ref="B55:C55"/>
    <mergeCell ref="D55:E55"/>
    <mergeCell ref="B56:C56"/>
    <mergeCell ref="D56:E56"/>
    <mergeCell ref="B58:C58"/>
    <mergeCell ref="B59:C59"/>
    <mergeCell ref="B60:C60"/>
    <mergeCell ref="B61:C61"/>
    <mergeCell ref="B62:C62"/>
    <mergeCell ref="B63:C63"/>
    <mergeCell ref="B79:C79"/>
    <mergeCell ref="D79:E79"/>
    <mergeCell ref="B66:C66"/>
    <mergeCell ref="B67:C67"/>
    <mergeCell ref="B68:C68"/>
    <mergeCell ref="B69:C69"/>
    <mergeCell ref="B70:C70"/>
    <mergeCell ref="B76:C76"/>
    <mergeCell ref="D76:E76"/>
    <mergeCell ref="B77:C77"/>
    <mergeCell ref="D77:E77"/>
    <mergeCell ref="B78:C78"/>
    <mergeCell ref="D78:E78"/>
    <mergeCell ref="B85:C85"/>
    <mergeCell ref="D85:E85"/>
    <mergeCell ref="B80:C80"/>
    <mergeCell ref="D80:E80"/>
    <mergeCell ref="B81:C81"/>
    <mergeCell ref="D81:E81"/>
    <mergeCell ref="B82:C82"/>
    <mergeCell ref="D82:E82"/>
    <mergeCell ref="B83:C83"/>
    <mergeCell ref="D83:E83"/>
    <mergeCell ref="B84:C84"/>
    <mergeCell ref="D84:E84"/>
    <mergeCell ref="B94:C94"/>
    <mergeCell ref="B95:C95"/>
    <mergeCell ref="B86:C86"/>
    <mergeCell ref="D86:E86"/>
    <mergeCell ref="B87:C87"/>
    <mergeCell ref="D87:E87"/>
    <mergeCell ref="B88:C88"/>
    <mergeCell ref="D88:E88"/>
    <mergeCell ref="B90:C90"/>
    <mergeCell ref="B91:C91"/>
    <mergeCell ref="B92:C92"/>
    <mergeCell ref="B93:C93"/>
    <mergeCell ref="B110:C110"/>
    <mergeCell ref="D110:E110"/>
    <mergeCell ref="B96:C96"/>
    <mergeCell ref="B97:C97"/>
    <mergeCell ref="B98:C98"/>
    <mergeCell ref="B99:C99"/>
    <mergeCell ref="B100:C100"/>
    <mergeCell ref="B101:C101"/>
    <mergeCell ref="B102:C102"/>
    <mergeCell ref="B108:C108"/>
    <mergeCell ref="D108:E108"/>
    <mergeCell ref="B109:C109"/>
    <mergeCell ref="D109:E109"/>
    <mergeCell ref="B116:C116"/>
    <mergeCell ref="D116:E116"/>
    <mergeCell ref="B111:C111"/>
    <mergeCell ref="D111:E111"/>
    <mergeCell ref="B112:C112"/>
    <mergeCell ref="D112:E112"/>
    <mergeCell ref="B113:C113"/>
    <mergeCell ref="D113:E113"/>
    <mergeCell ref="B114:C114"/>
    <mergeCell ref="D114:E114"/>
    <mergeCell ref="B115:C115"/>
    <mergeCell ref="D115:E115"/>
    <mergeCell ref="B124:C124"/>
    <mergeCell ref="B125:C125"/>
    <mergeCell ref="B117:C117"/>
    <mergeCell ref="D117:E117"/>
    <mergeCell ref="B118:C118"/>
    <mergeCell ref="D118:E118"/>
    <mergeCell ref="B119:C119"/>
    <mergeCell ref="D119:E119"/>
    <mergeCell ref="B120:C120"/>
    <mergeCell ref="D120:E120"/>
    <mergeCell ref="B122:C122"/>
    <mergeCell ref="B123:C123"/>
    <mergeCell ref="B132:C132"/>
    <mergeCell ref="B133:C133"/>
    <mergeCell ref="B134:C134"/>
    <mergeCell ref="B126:C126"/>
    <mergeCell ref="B127:C127"/>
    <mergeCell ref="B128:C128"/>
    <mergeCell ref="B129:C129"/>
    <mergeCell ref="B130:C130"/>
    <mergeCell ref="B131:C131"/>
  </mergeCells>
  <printOptions horizontalCentered="1"/>
  <pageMargins left="0.7086614173228347" right="0.7086614173228347" top="0.5511811023622047" bottom="0.5511811023622047" header="0.31496062992125984" footer="0.31496062992125984"/>
  <pageSetup fitToHeight="4" horizontalDpi="1200" verticalDpi="1200" orientation="landscape" paperSize="9" scale="67" r:id="rId3"/>
  <rowBreaks count="3" manualBreakCount="3">
    <brk id="41" max="255" man="1"/>
    <brk id="73" max="255" man="1"/>
    <brk id="105" max="255" man="1"/>
  </rowBreaks>
  <legacyDrawing r:id="rId2"/>
</worksheet>
</file>

<file path=xl/worksheets/sheet11.xml><?xml version="1.0" encoding="utf-8"?>
<worksheet xmlns="http://schemas.openxmlformats.org/spreadsheetml/2006/main" xmlns:r="http://schemas.openxmlformats.org/officeDocument/2006/relationships">
  <sheetPr>
    <tabColor theme="9" tint="0.7999799847602844"/>
  </sheetPr>
  <dimension ref="A1:K381"/>
  <sheetViews>
    <sheetView showGridLines="0" zoomScale="85" zoomScaleNormal="85" zoomScalePageLayoutView="0" workbookViewId="0" topLeftCell="A1">
      <selection activeCell="L10" sqref="L10"/>
    </sheetView>
  </sheetViews>
  <sheetFormatPr defaultColWidth="8.796875" defaultRowHeight="14.25"/>
  <cols>
    <col min="1" max="1" width="4.59765625" style="0" customWidth="1"/>
    <col min="2" max="10" width="12.59765625" style="0" customWidth="1"/>
    <col min="11" max="11" width="13.59765625" style="0" customWidth="1"/>
  </cols>
  <sheetData>
    <row r="1" ht="17.25">
      <c r="A1" s="263" t="s">
        <v>506</v>
      </c>
    </row>
    <row r="3" spans="1:2" s="265" customFormat="1" ht="17.25">
      <c r="A3" s="264" t="s">
        <v>411</v>
      </c>
      <c r="B3" s="263" t="s">
        <v>412</v>
      </c>
    </row>
    <row r="4" spans="1:2" s="265" customFormat="1" ht="17.25">
      <c r="A4" s="264"/>
      <c r="B4" s="263"/>
    </row>
    <row r="5" spans="2:11" ht="13.5" customHeight="1">
      <c r="B5" s="656" t="s">
        <v>306</v>
      </c>
      <c r="C5" s="656" t="s">
        <v>413</v>
      </c>
      <c r="D5" s="656" t="s">
        <v>414</v>
      </c>
      <c r="E5" s="656"/>
      <c r="F5" s="656"/>
      <c r="G5" s="656"/>
      <c r="H5" s="656" t="s">
        <v>415</v>
      </c>
      <c r="I5" s="656"/>
      <c r="J5" s="656"/>
      <c r="K5" s="656"/>
    </row>
    <row r="6" spans="2:11" ht="15.75">
      <c r="B6" s="656"/>
      <c r="C6" s="656"/>
      <c r="D6" s="266" t="s">
        <v>416</v>
      </c>
      <c r="E6" s="267" t="s">
        <v>417</v>
      </c>
      <c r="F6" s="268" t="s">
        <v>418</v>
      </c>
      <c r="G6" s="117" t="s">
        <v>419</v>
      </c>
      <c r="H6" s="269" t="s">
        <v>420</v>
      </c>
      <c r="I6" s="267" t="s">
        <v>421</v>
      </c>
      <c r="J6" s="268" t="s">
        <v>418</v>
      </c>
      <c r="K6" s="117" t="s">
        <v>419</v>
      </c>
    </row>
    <row r="7" spans="2:11" ht="18.75" customHeight="1">
      <c r="B7" s="695" t="s">
        <v>70</v>
      </c>
      <c r="C7" s="590" t="s">
        <v>292</v>
      </c>
      <c r="D7" s="271">
        <f>'付表３）壁量チェックシート'!L7</f>
        <v>600</v>
      </c>
      <c r="E7" s="272">
        <f>'付表３）壁量チェックシート'!M7</f>
        <v>600</v>
      </c>
      <c r="F7" s="273">
        <f>'付表３）壁量チェックシート'!N7</f>
        <v>6</v>
      </c>
      <c r="G7" s="147">
        <f>D7*E7*F7</f>
        <v>2160000</v>
      </c>
      <c r="H7" s="429">
        <v>1675</v>
      </c>
      <c r="I7" s="430">
        <v>150</v>
      </c>
      <c r="J7" s="431">
        <v>1</v>
      </c>
      <c r="K7" s="147">
        <f>H7*I7*J7</f>
        <v>251250</v>
      </c>
    </row>
    <row r="8" spans="2:11" ht="18.75" customHeight="1">
      <c r="B8" s="696"/>
      <c r="C8" s="607"/>
      <c r="D8" s="271"/>
      <c r="E8" s="272"/>
      <c r="F8" s="273"/>
      <c r="G8" s="147"/>
      <c r="H8" s="429">
        <v>1050</v>
      </c>
      <c r="I8" s="430">
        <v>150</v>
      </c>
      <c r="J8" s="431">
        <v>1</v>
      </c>
      <c r="K8" s="147">
        <f>H8*I8*J8</f>
        <v>157500</v>
      </c>
    </row>
    <row r="9" spans="2:11" ht="18.75" customHeight="1">
      <c r="B9" s="696"/>
      <c r="C9" s="607"/>
      <c r="D9" s="271"/>
      <c r="E9" s="272"/>
      <c r="F9" s="273"/>
      <c r="G9" s="147"/>
      <c r="H9" s="433"/>
      <c r="I9" s="434"/>
      <c r="J9" s="435"/>
      <c r="K9" s="147"/>
    </row>
    <row r="10" spans="2:11" ht="18.75" customHeight="1">
      <c r="B10" s="696"/>
      <c r="C10" s="607"/>
      <c r="D10" s="271"/>
      <c r="E10" s="272"/>
      <c r="F10" s="273"/>
      <c r="G10" s="147"/>
      <c r="H10" s="433"/>
      <c r="I10" s="434"/>
      <c r="J10" s="435"/>
      <c r="K10" s="147"/>
    </row>
    <row r="11" spans="2:11" ht="18.75" customHeight="1" thickBot="1">
      <c r="B11" s="696"/>
      <c r="C11" s="607"/>
      <c r="D11" s="271"/>
      <c r="E11" s="272"/>
      <c r="F11" s="273"/>
      <c r="G11" s="274"/>
      <c r="H11" s="433"/>
      <c r="I11" s="434"/>
      <c r="J11" s="435"/>
      <c r="K11" s="274"/>
    </row>
    <row r="12" spans="2:11" ht="18.75" customHeight="1" thickBot="1">
      <c r="B12" s="696"/>
      <c r="C12" s="591"/>
      <c r="D12" s="673" t="s">
        <v>422</v>
      </c>
      <c r="E12" s="674"/>
      <c r="F12" s="675"/>
      <c r="G12" s="275">
        <f>SUM(G7:G11)</f>
        <v>2160000</v>
      </c>
      <c r="H12" s="698" t="s">
        <v>423</v>
      </c>
      <c r="I12" s="674"/>
      <c r="J12" s="675"/>
      <c r="K12" s="275">
        <f>SUM(K7:K11)</f>
        <v>408750</v>
      </c>
    </row>
    <row r="13" spans="2:11" ht="18.75" customHeight="1">
      <c r="B13" s="696"/>
      <c r="C13" s="590" t="s">
        <v>293</v>
      </c>
      <c r="D13" s="699"/>
      <c r="E13" s="700"/>
      <c r="F13" s="701"/>
      <c r="G13" s="702"/>
      <c r="H13" s="429">
        <v>775</v>
      </c>
      <c r="I13" s="430">
        <v>150</v>
      </c>
      <c r="J13" s="431">
        <v>1</v>
      </c>
      <c r="K13" s="147">
        <f>H13*I13*J13</f>
        <v>116250</v>
      </c>
    </row>
    <row r="14" spans="2:11" ht="18.75" customHeight="1">
      <c r="B14" s="696"/>
      <c r="C14" s="607"/>
      <c r="D14" s="699"/>
      <c r="E14" s="700"/>
      <c r="F14" s="701"/>
      <c r="G14" s="703"/>
      <c r="H14" s="429">
        <v>1125</v>
      </c>
      <c r="I14" s="430">
        <v>150</v>
      </c>
      <c r="J14" s="431">
        <v>1</v>
      </c>
      <c r="K14" s="147">
        <f>H14*I14*J14</f>
        <v>168750</v>
      </c>
    </row>
    <row r="15" spans="2:11" ht="18.75" customHeight="1">
      <c r="B15" s="696"/>
      <c r="C15" s="607"/>
      <c r="D15" s="699"/>
      <c r="E15" s="700"/>
      <c r="F15" s="701"/>
      <c r="G15" s="703"/>
      <c r="H15" s="433"/>
      <c r="I15" s="434"/>
      <c r="J15" s="435"/>
      <c r="K15" s="147"/>
    </row>
    <row r="16" spans="2:11" ht="18.75" customHeight="1">
      <c r="B16" s="696"/>
      <c r="C16" s="607"/>
      <c r="D16" s="699"/>
      <c r="E16" s="700"/>
      <c r="F16" s="701"/>
      <c r="G16" s="703"/>
      <c r="H16" s="433"/>
      <c r="I16" s="434"/>
      <c r="J16" s="435"/>
      <c r="K16" s="147"/>
    </row>
    <row r="17" spans="2:11" ht="18.75" customHeight="1" thickBot="1">
      <c r="B17" s="696"/>
      <c r="C17" s="607"/>
      <c r="D17" s="699"/>
      <c r="E17" s="700"/>
      <c r="F17" s="701"/>
      <c r="G17" s="704"/>
      <c r="H17" s="433"/>
      <c r="I17" s="434"/>
      <c r="J17" s="435"/>
      <c r="K17" s="274"/>
    </row>
    <row r="18" spans="2:11" ht="18.75" customHeight="1" thickBot="1">
      <c r="B18" s="697"/>
      <c r="C18" s="591"/>
      <c r="D18" s="673" t="s">
        <v>422</v>
      </c>
      <c r="E18" s="674"/>
      <c r="F18" s="675"/>
      <c r="G18" s="275">
        <f>G12</f>
        <v>2160000</v>
      </c>
      <c r="H18" s="698" t="s">
        <v>424</v>
      </c>
      <c r="I18" s="674"/>
      <c r="J18" s="675"/>
      <c r="K18" s="275">
        <f>SUM(K13:K17)</f>
        <v>285000</v>
      </c>
    </row>
    <row r="20" spans="2:11" ht="13.5" customHeight="1">
      <c r="B20" s="656" t="s">
        <v>306</v>
      </c>
      <c r="C20" s="656" t="s">
        <v>413</v>
      </c>
      <c r="D20" s="656" t="s">
        <v>414</v>
      </c>
      <c r="E20" s="656"/>
      <c r="F20" s="656"/>
      <c r="G20" s="656"/>
      <c r="H20" s="656" t="s">
        <v>415</v>
      </c>
      <c r="I20" s="656"/>
      <c r="J20" s="656"/>
      <c r="K20" s="656"/>
    </row>
    <row r="21" spans="2:11" ht="15.75">
      <c r="B21" s="656"/>
      <c r="C21" s="656"/>
      <c r="D21" s="266" t="s">
        <v>416</v>
      </c>
      <c r="E21" s="267" t="s">
        <v>417</v>
      </c>
      <c r="F21" s="268" t="s">
        <v>418</v>
      </c>
      <c r="G21" s="117" t="s">
        <v>419</v>
      </c>
      <c r="H21" s="269" t="s">
        <v>420</v>
      </c>
      <c r="I21" s="267" t="s">
        <v>421</v>
      </c>
      <c r="J21" s="268" t="s">
        <v>418</v>
      </c>
      <c r="K21" s="117" t="s">
        <v>419</v>
      </c>
    </row>
    <row r="22" spans="2:11" ht="18.75" customHeight="1">
      <c r="B22" s="695" t="s">
        <v>71</v>
      </c>
      <c r="C22" s="590" t="s">
        <v>292</v>
      </c>
      <c r="D22" s="271">
        <f>'付表３）壁量チェックシート'!L28</f>
        <v>600</v>
      </c>
      <c r="E22" s="272">
        <f>'付表３）壁量チェックシート'!M28</f>
        <v>600</v>
      </c>
      <c r="F22" s="273">
        <f>'付表３）壁量チェックシート'!N28</f>
        <v>6</v>
      </c>
      <c r="G22" s="147">
        <f>D22*E22*F22</f>
        <v>2160000</v>
      </c>
      <c r="H22" s="429">
        <v>525</v>
      </c>
      <c r="I22" s="430">
        <v>150</v>
      </c>
      <c r="J22" s="431">
        <v>1</v>
      </c>
      <c r="K22" s="147">
        <f>H22*I22*J22</f>
        <v>78750</v>
      </c>
    </row>
    <row r="23" spans="2:11" ht="18.75" customHeight="1">
      <c r="B23" s="696"/>
      <c r="C23" s="607"/>
      <c r="D23" s="271"/>
      <c r="E23" s="272"/>
      <c r="F23" s="273"/>
      <c r="G23" s="147"/>
      <c r="H23" s="429">
        <v>300</v>
      </c>
      <c r="I23" s="430">
        <v>150</v>
      </c>
      <c r="J23" s="431">
        <v>1</v>
      </c>
      <c r="K23" s="147">
        <f>H23*I23*J23</f>
        <v>45000</v>
      </c>
    </row>
    <row r="24" spans="2:11" ht="18.75" customHeight="1">
      <c r="B24" s="696"/>
      <c r="C24" s="607"/>
      <c r="D24" s="271"/>
      <c r="E24" s="272"/>
      <c r="F24" s="273"/>
      <c r="G24" s="147"/>
      <c r="H24" s="429">
        <v>900</v>
      </c>
      <c r="I24" s="430">
        <v>150</v>
      </c>
      <c r="J24" s="431">
        <v>1</v>
      </c>
      <c r="K24" s="147">
        <f>H24*I24*J24</f>
        <v>135000</v>
      </c>
    </row>
    <row r="25" spans="2:11" ht="18.75" customHeight="1">
      <c r="B25" s="696"/>
      <c r="C25" s="607"/>
      <c r="D25" s="271"/>
      <c r="E25" s="272"/>
      <c r="F25" s="273"/>
      <c r="G25" s="147"/>
      <c r="H25" s="429">
        <v>975</v>
      </c>
      <c r="I25" s="430">
        <v>150</v>
      </c>
      <c r="J25" s="431">
        <v>1</v>
      </c>
      <c r="K25" s="147">
        <f>H25*I25*J25</f>
        <v>146250</v>
      </c>
    </row>
    <row r="26" spans="2:11" ht="18.75" customHeight="1" thickBot="1">
      <c r="B26" s="696"/>
      <c r="C26" s="607"/>
      <c r="D26" s="271"/>
      <c r="E26" s="272"/>
      <c r="F26" s="273"/>
      <c r="G26" s="274"/>
      <c r="H26" s="433"/>
      <c r="I26" s="434"/>
      <c r="J26" s="435"/>
      <c r="K26" s="274"/>
    </row>
    <row r="27" spans="2:11" ht="18.75" customHeight="1" thickBot="1">
      <c r="B27" s="696"/>
      <c r="C27" s="591"/>
      <c r="D27" s="673" t="s">
        <v>422</v>
      </c>
      <c r="E27" s="674"/>
      <c r="F27" s="675"/>
      <c r="G27" s="275">
        <f>SUM(G22:G26)</f>
        <v>2160000</v>
      </c>
      <c r="H27" s="698" t="s">
        <v>423</v>
      </c>
      <c r="I27" s="674"/>
      <c r="J27" s="675"/>
      <c r="K27" s="275">
        <f>SUM(K22:K26)</f>
        <v>405000</v>
      </c>
    </row>
    <row r="28" spans="2:11" ht="18.75" customHeight="1">
      <c r="B28" s="696"/>
      <c r="C28" s="590" t="s">
        <v>293</v>
      </c>
      <c r="D28" s="699"/>
      <c r="E28" s="700"/>
      <c r="F28" s="701"/>
      <c r="G28" s="702"/>
      <c r="H28" s="433"/>
      <c r="I28" s="434"/>
      <c r="J28" s="435"/>
      <c r="K28" s="148"/>
    </row>
    <row r="29" spans="2:11" ht="18.75" customHeight="1">
      <c r="B29" s="696"/>
      <c r="C29" s="607"/>
      <c r="D29" s="699"/>
      <c r="E29" s="700"/>
      <c r="F29" s="701"/>
      <c r="G29" s="703"/>
      <c r="H29" s="433"/>
      <c r="I29" s="434"/>
      <c r="J29" s="435"/>
      <c r="K29" s="147"/>
    </row>
    <row r="30" spans="2:11" ht="18.75" customHeight="1">
      <c r="B30" s="696"/>
      <c r="C30" s="607"/>
      <c r="D30" s="699"/>
      <c r="E30" s="700"/>
      <c r="F30" s="701"/>
      <c r="G30" s="703"/>
      <c r="H30" s="433"/>
      <c r="I30" s="434"/>
      <c r="J30" s="435"/>
      <c r="K30" s="147"/>
    </row>
    <row r="31" spans="2:11" ht="18.75" customHeight="1">
      <c r="B31" s="696"/>
      <c r="C31" s="607"/>
      <c r="D31" s="699"/>
      <c r="E31" s="700"/>
      <c r="F31" s="701"/>
      <c r="G31" s="703"/>
      <c r="H31" s="433"/>
      <c r="I31" s="434"/>
      <c r="J31" s="435"/>
      <c r="K31" s="147"/>
    </row>
    <row r="32" spans="2:11" ht="18.75" customHeight="1" thickBot="1">
      <c r="B32" s="696"/>
      <c r="C32" s="607"/>
      <c r="D32" s="699"/>
      <c r="E32" s="700"/>
      <c r="F32" s="701"/>
      <c r="G32" s="704"/>
      <c r="H32" s="433"/>
      <c r="I32" s="434"/>
      <c r="J32" s="435"/>
      <c r="K32" s="274"/>
    </row>
    <row r="33" spans="2:11" ht="18.75" customHeight="1" thickBot="1">
      <c r="B33" s="697"/>
      <c r="C33" s="591"/>
      <c r="D33" s="673" t="s">
        <v>422</v>
      </c>
      <c r="E33" s="674"/>
      <c r="F33" s="675"/>
      <c r="G33" s="275">
        <f>G27</f>
        <v>2160000</v>
      </c>
      <c r="H33" s="698" t="s">
        <v>424</v>
      </c>
      <c r="I33" s="674"/>
      <c r="J33" s="675"/>
      <c r="K33" s="275">
        <f>SUM(K28:K32)</f>
        <v>0</v>
      </c>
    </row>
    <row r="36" spans="1:2" ht="18" customHeight="1">
      <c r="A36" s="264" t="s">
        <v>425</v>
      </c>
      <c r="B36" s="263" t="s">
        <v>426</v>
      </c>
    </row>
    <row r="37" ht="18" customHeight="1">
      <c r="B37" t="s">
        <v>479</v>
      </c>
    </row>
    <row r="38" spans="2:10" ht="18" customHeight="1" thickBot="1">
      <c r="B38" s="276" t="s">
        <v>427</v>
      </c>
      <c r="C38" s="692" t="s">
        <v>668</v>
      </c>
      <c r="D38" s="693"/>
      <c r="E38" s="277" t="s">
        <v>428</v>
      </c>
      <c r="F38" s="692" t="s">
        <v>669</v>
      </c>
      <c r="G38" s="694"/>
      <c r="H38" s="277" t="s">
        <v>429</v>
      </c>
      <c r="I38" s="692" t="s">
        <v>452</v>
      </c>
      <c r="J38" s="694"/>
    </row>
    <row r="39" spans="2:10" ht="18" customHeight="1" thickTop="1">
      <c r="B39" s="278" t="s">
        <v>455</v>
      </c>
      <c r="C39" s="785">
        <v>6950</v>
      </c>
      <c r="D39" s="280" t="s">
        <v>456</v>
      </c>
      <c r="E39" s="278" t="s">
        <v>455</v>
      </c>
      <c r="F39" s="785">
        <v>6950</v>
      </c>
      <c r="G39" s="280" t="s">
        <v>456</v>
      </c>
      <c r="H39" s="278" t="s">
        <v>455</v>
      </c>
      <c r="I39" s="279"/>
      <c r="J39" s="339" t="s">
        <v>456</v>
      </c>
    </row>
    <row r="40" spans="2:10" ht="18" customHeight="1" thickBot="1">
      <c r="B40" s="282" t="s">
        <v>457</v>
      </c>
      <c r="C40" s="786">
        <v>3475</v>
      </c>
      <c r="D40" s="284">
        <f>C39*C40</f>
        <v>24151250</v>
      </c>
      <c r="E40" s="282" t="s">
        <v>457</v>
      </c>
      <c r="F40" s="786">
        <v>3475</v>
      </c>
      <c r="G40" s="284">
        <f>F39*F40</f>
        <v>24151250</v>
      </c>
      <c r="H40" s="282" t="s">
        <v>457</v>
      </c>
      <c r="I40" s="283"/>
      <c r="J40" s="285">
        <f>I39*I40</f>
        <v>0</v>
      </c>
    </row>
    <row r="41" spans="2:10" ht="18" customHeight="1" thickTop="1">
      <c r="B41" s="278" t="s">
        <v>431</v>
      </c>
      <c r="C41" s="785">
        <v>2400</v>
      </c>
      <c r="D41" s="280" t="s">
        <v>430</v>
      </c>
      <c r="E41" s="278" t="s">
        <v>431</v>
      </c>
      <c r="F41" s="785">
        <v>2700</v>
      </c>
      <c r="G41" s="280" t="s">
        <v>430</v>
      </c>
      <c r="H41" s="278" t="s">
        <v>431</v>
      </c>
      <c r="I41" s="279"/>
      <c r="J41" s="281" t="s">
        <v>430</v>
      </c>
    </row>
    <row r="42" spans="2:10" ht="18" customHeight="1">
      <c r="B42" s="286" t="s">
        <v>432</v>
      </c>
      <c r="C42" s="787">
        <v>2100</v>
      </c>
      <c r="D42" s="288">
        <f>C41*C42</f>
        <v>5040000</v>
      </c>
      <c r="E42" s="286" t="s">
        <v>432</v>
      </c>
      <c r="F42" s="787">
        <v>1200</v>
      </c>
      <c r="G42" s="288">
        <f>F41*F42</f>
        <v>3240000</v>
      </c>
      <c r="H42" s="286" t="s">
        <v>432</v>
      </c>
      <c r="I42" s="287"/>
      <c r="J42" s="289">
        <f>I41*I42</f>
        <v>0</v>
      </c>
    </row>
    <row r="43" spans="2:10" ht="18" customHeight="1">
      <c r="B43" s="290" t="s">
        <v>433</v>
      </c>
      <c r="C43" s="788">
        <v>1800</v>
      </c>
      <c r="D43" s="292" t="s">
        <v>434</v>
      </c>
      <c r="E43" s="290" t="s">
        <v>433</v>
      </c>
      <c r="F43" s="788">
        <v>1800</v>
      </c>
      <c r="G43" s="292" t="s">
        <v>434</v>
      </c>
      <c r="H43" s="290" t="s">
        <v>433</v>
      </c>
      <c r="I43" s="291"/>
      <c r="J43" s="293" t="s">
        <v>434</v>
      </c>
    </row>
    <row r="44" spans="2:10" ht="18" customHeight="1">
      <c r="B44" s="286" t="s">
        <v>435</v>
      </c>
      <c r="C44" s="787">
        <v>2100</v>
      </c>
      <c r="D44" s="288">
        <f>C43*C44</f>
        <v>3780000</v>
      </c>
      <c r="E44" s="286" t="s">
        <v>435</v>
      </c>
      <c r="F44" s="787">
        <v>1200</v>
      </c>
      <c r="G44" s="288">
        <f>F43*F44</f>
        <v>2160000</v>
      </c>
      <c r="H44" s="286" t="s">
        <v>435</v>
      </c>
      <c r="I44" s="287"/>
      <c r="J44" s="289">
        <f>I43*I44</f>
        <v>0</v>
      </c>
    </row>
    <row r="45" spans="2:10" ht="18" customHeight="1">
      <c r="B45" s="290" t="s">
        <v>436</v>
      </c>
      <c r="C45" s="437"/>
      <c r="D45" s="292" t="s">
        <v>437</v>
      </c>
      <c r="E45" s="290" t="s">
        <v>436</v>
      </c>
      <c r="F45" s="437"/>
      <c r="G45" s="292" t="s">
        <v>437</v>
      </c>
      <c r="H45" s="290" t="s">
        <v>436</v>
      </c>
      <c r="I45" s="291"/>
      <c r="J45" s="293" t="s">
        <v>437</v>
      </c>
    </row>
    <row r="46" spans="2:10" ht="18" customHeight="1">
      <c r="B46" s="286" t="s">
        <v>438</v>
      </c>
      <c r="C46" s="436"/>
      <c r="D46" s="288">
        <f>C45*C46</f>
        <v>0</v>
      </c>
      <c r="E46" s="286" t="s">
        <v>438</v>
      </c>
      <c r="F46" s="436"/>
      <c r="G46" s="288">
        <f>F45*F46</f>
        <v>0</v>
      </c>
      <c r="H46" s="286" t="s">
        <v>438</v>
      </c>
      <c r="I46" s="287"/>
      <c r="J46" s="289">
        <f>I45*I46</f>
        <v>0</v>
      </c>
    </row>
    <row r="47" spans="2:10" ht="18" customHeight="1">
      <c r="B47" s="290" t="s">
        <v>439</v>
      </c>
      <c r="C47" s="437"/>
      <c r="D47" s="292" t="s">
        <v>440</v>
      </c>
      <c r="E47" s="290" t="s">
        <v>439</v>
      </c>
      <c r="F47" s="437"/>
      <c r="G47" s="292" t="s">
        <v>440</v>
      </c>
      <c r="H47" s="290" t="s">
        <v>439</v>
      </c>
      <c r="I47" s="291"/>
      <c r="J47" s="293" t="s">
        <v>440</v>
      </c>
    </row>
    <row r="48" spans="2:10" ht="18" customHeight="1">
      <c r="B48" s="286" t="s">
        <v>441</v>
      </c>
      <c r="C48" s="436"/>
      <c r="D48" s="288">
        <f>C47*C48</f>
        <v>0</v>
      </c>
      <c r="E48" s="286" t="s">
        <v>441</v>
      </c>
      <c r="F48" s="436"/>
      <c r="G48" s="288">
        <f>F47*F48</f>
        <v>0</v>
      </c>
      <c r="H48" s="286" t="s">
        <v>441</v>
      </c>
      <c r="I48" s="287"/>
      <c r="J48" s="289">
        <f>I47*I48</f>
        <v>0</v>
      </c>
    </row>
    <row r="49" spans="2:10" ht="18" customHeight="1">
      <c r="B49" s="290" t="s">
        <v>442</v>
      </c>
      <c r="C49" s="437"/>
      <c r="D49" s="292" t="s">
        <v>443</v>
      </c>
      <c r="E49" s="290" t="s">
        <v>442</v>
      </c>
      <c r="F49" s="437"/>
      <c r="G49" s="292" t="s">
        <v>443</v>
      </c>
      <c r="H49" s="290" t="s">
        <v>442</v>
      </c>
      <c r="I49" s="291"/>
      <c r="J49" s="293" t="s">
        <v>443</v>
      </c>
    </row>
    <row r="50" spans="2:10" ht="18" customHeight="1">
      <c r="B50" s="286" t="s">
        <v>444</v>
      </c>
      <c r="C50" s="436"/>
      <c r="D50" s="288">
        <f>C49*C50</f>
        <v>0</v>
      </c>
      <c r="E50" s="286" t="s">
        <v>444</v>
      </c>
      <c r="F50" s="436"/>
      <c r="G50" s="288">
        <f>F49*F50</f>
        <v>0</v>
      </c>
      <c r="H50" s="286" t="s">
        <v>444</v>
      </c>
      <c r="I50" s="287"/>
      <c r="J50" s="289">
        <f>I49*I50</f>
        <v>0</v>
      </c>
    </row>
    <row r="51" spans="2:10" ht="18" customHeight="1">
      <c r="B51" s="689" t="s">
        <v>445</v>
      </c>
      <c r="C51" s="690"/>
      <c r="D51" s="294">
        <f>SUM(D42,D44,D46,D48,D50)</f>
        <v>8820000</v>
      </c>
      <c r="E51" s="689" t="s">
        <v>781</v>
      </c>
      <c r="F51" s="690"/>
      <c r="G51" s="294">
        <f>SUM(G42,G44,G46,G48,G50)</f>
        <v>5400000</v>
      </c>
      <c r="H51" s="689" t="s">
        <v>445</v>
      </c>
      <c r="I51" s="690"/>
      <c r="J51" s="313">
        <f>SUM(J42,J44,J46,J48,J50)</f>
        <v>0</v>
      </c>
    </row>
    <row r="52" spans="2:10" ht="18" customHeight="1">
      <c r="B52" s="689" t="s">
        <v>446</v>
      </c>
      <c r="C52" s="690"/>
      <c r="D52" s="294">
        <f>D51/D40</f>
        <v>0.36519848869106153</v>
      </c>
      <c r="E52" s="689" t="s">
        <v>446</v>
      </c>
      <c r="F52" s="690"/>
      <c r="G52" s="294">
        <f>G51/G40</f>
        <v>0.22359091144350707</v>
      </c>
      <c r="H52" s="689" t="s">
        <v>446</v>
      </c>
      <c r="I52" s="690"/>
      <c r="J52" s="313"/>
    </row>
    <row r="53" spans="2:10" ht="18" customHeight="1">
      <c r="B53" s="689" t="s">
        <v>447</v>
      </c>
      <c r="C53" s="690"/>
      <c r="D53" s="294">
        <f>-33.3*(D52-0.1)+14</f>
        <v>5.1688903265876505</v>
      </c>
      <c r="E53" s="689" t="s">
        <v>447</v>
      </c>
      <c r="F53" s="690"/>
      <c r="G53" s="294">
        <f>-33.3*(G52-0.1)+14</f>
        <v>9.884422648931215</v>
      </c>
      <c r="H53" s="689" t="s">
        <v>447</v>
      </c>
      <c r="I53" s="690"/>
      <c r="J53" s="313"/>
    </row>
    <row r="54" spans="2:11" ht="18" customHeight="1">
      <c r="B54" s="689" t="s">
        <v>448</v>
      </c>
      <c r="C54" s="690"/>
      <c r="D54" s="295">
        <f>D7*E7</f>
        <v>360000</v>
      </c>
      <c r="E54" s="689" t="s">
        <v>448</v>
      </c>
      <c r="F54" s="690"/>
      <c r="G54" s="295">
        <f>D7*E7</f>
        <v>360000</v>
      </c>
      <c r="H54" s="689" t="s">
        <v>448</v>
      </c>
      <c r="I54" s="690"/>
      <c r="J54" s="340"/>
      <c r="K54" t="s">
        <v>449</v>
      </c>
    </row>
    <row r="55" spans="2:11" ht="18" customHeight="1">
      <c r="B55" s="689" t="s">
        <v>450</v>
      </c>
      <c r="C55" s="690"/>
      <c r="D55" s="295">
        <f>D54*(D53-1)</f>
        <v>1500800.517571554</v>
      </c>
      <c r="E55" s="689" t="s">
        <v>450</v>
      </c>
      <c r="F55" s="690"/>
      <c r="G55" s="295">
        <f>G54*(G53-1)</f>
        <v>3198392.1536152377</v>
      </c>
      <c r="H55" s="689" t="s">
        <v>450</v>
      </c>
      <c r="I55" s="690"/>
      <c r="J55" s="295"/>
      <c r="K55" s="147">
        <f>SUM(D55,G55,J55)</f>
        <v>4699192.671186792</v>
      </c>
    </row>
    <row r="56" ht="18" customHeight="1"/>
    <row r="57" spans="2:10" ht="18" customHeight="1" thickBot="1">
      <c r="B57" s="276" t="s">
        <v>451</v>
      </c>
      <c r="C57" s="692" t="s">
        <v>452</v>
      </c>
      <c r="D57" s="693"/>
      <c r="E57" s="277" t="s">
        <v>453</v>
      </c>
      <c r="F57" s="692" t="s">
        <v>452</v>
      </c>
      <c r="G57" s="694"/>
      <c r="H57" s="277" t="s">
        <v>454</v>
      </c>
      <c r="I57" s="692" t="s">
        <v>452</v>
      </c>
      <c r="J57" s="694"/>
    </row>
    <row r="58" spans="2:10" ht="18" customHeight="1" thickTop="1">
      <c r="B58" s="278" t="s">
        <v>455</v>
      </c>
      <c r="C58" s="802"/>
      <c r="D58" s="280" t="s">
        <v>456</v>
      </c>
      <c r="E58" s="278" t="s">
        <v>455</v>
      </c>
      <c r="F58" s="802"/>
      <c r="G58" s="280" t="s">
        <v>456</v>
      </c>
      <c r="H58" s="278" t="s">
        <v>455</v>
      </c>
      <c r="I58" s="279"/>
      <c r="J58" s="339" t="s">
        <v>456</v>
      </c>
    </row>
    <row r="59" spans="2:10" ht="18" customHeight="1" thickBot="1">
      <c r="B59" s="282" t="s">
        <v>457</v>
      </c>
      <c r="C59" s="803"/>
      <c r="D59" s="284">
        <f>C58*C59</f>
        <v>0</v>
      </c>
      <c r="E59" s="282" t="s">
        <v>457</v>
      </c>
      <c r="F59" s="803"/>
      <c r="G59" s="284">
        <f>F58*F59</f>
        <v>0</v>
      </c>
      <c r="H59" s="282" t="s">
        <v>457</v>
      </c>
      <c r="I59" s="283"/>
      <c r="J59" s="285">
        <f>I58*I59</f>
        <v>0</v>
      </c>
    </row>
    <row r="60" spans="2:10" ht="18" customHeight="1" thickTop="1">
      <c r="B60" s="278" t="s">
        <v>431</v>
      </c>
      <c r="C60" s="802"/>
      <c r="D60" s="280" t="s">
        <v>430</v>
      </c>
      <c r="E60" s="278" t="s">
        <v>431</v>
      </c>
      <c r="F60" s="802"/>
      <c r="G60" s="280" t="s">
        <v>430</v>
      </c>
      <c r="H60" s="278" t="s">
        <v>431</v>
      </c>
      <c r="I60" s="279"/>
      <c r="J60" s="281" t="s">
        <v>430</v>
      </c>
    </row>
    <row r="61" spans="2:10" ht="18" customHeight="1">
      <c r="B61" s="286" t="s">
        <v>432</v>
      </c>
      <c r="C61" s="804"/>
      <c r="D61" s="288">
        <f>C60*C61</f>
        <v>0</v>
      </c>
      <c r="E61" s="286" t="s">
        <v>432</v>
      </c>
      <c r="F61" s="804"/>
      <c r="G61" s="288">
        <f>F60*F61</f>
        <v>0</v>
      </c>
      <c r="H61" s="286" t="s">
        <v>432</v>
      </c>
      <c r="I61" s="287"/>
      <c r="J61" s="289">
        <f>I60*I61</f>
        <v>0</v>
      </c>
    </row>
    <row r="62" spans="2:10" ht="18" customHeight="1">
      <c r="B62" s="290" t="s">
        <v>433</v>
      </c>
      <c r="C62" s="805"/>
      <c r="D62" s="292" t="s">
        <v>434</v>
      </c>
      <c r="E62" s="290" t="s">
        <v>433</v>
      </c>
      <c r="F62" s="805"/>
      <c r="G62" s="292" t="s">
        <v>434</v>
      </c>
      <c r="H62" s="290" t="s">
        <v>433</v>
      </c>
      <c r="I62" s="291"/>
      <c r="J62" s="293" t="s">
        <v>434</v>
      </c>
    </row>
    <row r="63" spans="2:10" ht="18" customHeight="1">
      <c r="B63" s="286" t="s">
        <v>435</v>
      </c>
      <c r="C63" s="804"/>
      <c r="D63" s="288">
        <f>C62*C63</f>
        <v>0</v>
      </c>
      <c r="E63" s="286" t="s">
        <v>435</v>
      </c>
      <c r="F63" s="804"/>
      <c r="G63" s="288">
        <f>F62*F63</f>
        <v>0</v>
      </c>
      <c r="H63" s="286" t="s">
        <v>435</v>
      </c>
      <c r="I63" s="287"/>
      <c r="J63" s="289">
        <f>I62*I63</f>
        <v>0</v>
      </c>
    </row>
    <row r="64" spans="2:10" ht="18" customHeight="1">
      <c r="B64" s="290" t="s">
        <v>436</v>
      </c>
      <c r="C64" s="805"/>
      <c r="D64" s="292" t="s">
        <v>437</v>
      </c>
      <c r="E64" s="290" t="s">
        <v>436</v>
      </c>
      <c r="F64" s="805"/>
      <c r="G64" s="292" t="s">
        <v>437</v>
      </c>
      <c r="H64" s="290" t="s">
        <v>436</v>
      </c>
      <c r="I64" s="291"/>
      <c r="J64" s="293" t="s">
        <v>437</v>
      </c>
    </row>
    <row r="65" spans="2:10" ht="18" customHeight="1">
      <c r="B65" s="286" t="s">
        <v>438</v>
      </c>
      <c r="C65" s="804"/>
      <c r="D65" s="288">
        <f>C64*C65</f>
        <v>0</v>
      </c>
      <c r="E65" s="286" t="s">
        <v>438</v>
      </c>
      <c r="F65" s="804"/>
      <c r="G65" s="288">
        <f>F64*F65</f>
        <v>0</v>
      </c>
      <c r="H65" s="286" t="s">
        <v>438</v>
      </c>
      <c r="I65" s="287"/>
      <c r="J65" s="289">
        <f>I64*I65</f>
        <v>0</v>
      </c>
    </row>
    <row r="66" spans="2:10" ht="18" customHeight="1">
      <c r="B66" s="290" t="s">
        <v>439</v>
      </c>
      <c r="C66" s="805"/>
      <c r="D66" s="292" t="s">
        <v>440</v>
      </c>
      <c r="E66" s="290" t="s">
        <v>439</v>
      </c>
      <c r="F66" s="805"/>
      <c r="G66" s="292" t="s">
        <v>440</v>
      </c>
      <c r="H66" s="290" t="s">
        <v>439</v>
      </c>
      <c r="I66" s="291"/>
      <c r="J66" s="293" t="s">
        <v>440</v>
      </c>
    </row>
    <row r="67" spans="2:10" ht="18" customHeight="1">
      <c r="B67" s="286" t="s">
        <v>441</v>
      </c>
      <c r="C67" s="804"/>
      <c r="D67" s="288">
        <f>C66*C67</f>
        <v>0</v>
      </c>
      <c r="E67" s="286" t="s">
        <v>441</v>
      </c>
      <c r="F67" s="804"/>
      <c r="G67" s="288">
        <f>F66*F67</f>
        <v>0</v>
      </c>
      <c r="H67" s="286" t="s">
        <v>441</v>
      </c>
      <c r="I67" s="287"/>
      <c r="J67" s="289">
        <f>I66*I67</f>
        <v>0</v>
      </c>
    </row>
    <row r="68" spans="2:10" ht="18" customHeight="1">
      <c r="B68" s="290" t="s">
        <v>442</v>
      </c>
      <c r="C68" s="805"/>
      <c r="D68" s="292" t="s">
        <v>443</v>
      </c>
      <c r="E68" s="290" t="s">
        <v>442</v>
      </c>
      <c r="F68" s="805"/>
      <c r="G68" s="292" t="s">
        <v>443</v>
      </c>
      <c r="H68" s="290" t="s">
        <v>442</v>
      </c>
      <c r="I68" s="291"/>
      <c r="J68" s="293" t="s">
        <v>443</v>
      </c>
    </row>
    <row r="69" spans="2:10" ht="18" customHeight="1">
      <c r="B69" s="286" t="s">
        <v>444</v>
      </c>
      <c r="C69" s="804"/>
      <c r="D69" s="288">
        <f>C68*C69</f>
        <v>0</v>
      </c>
      <c r="E69" s="286" t="s">
        <v>444</v>
      </c>
      <c r="F69" s="804"/>
      <c r="G69" s="288">
        <f>F68*F69</f>
        <v>0</v>
      </c>
      <c r="H69" s="286" t="s">
        <v>444</v>
      </c>
      <c r="I69" s="287"/>
      <c r="J69" s="289">
        <f>I68*I69</f>
        <v>0</v>
      </c>
    </row>
    <row r="70" spans="2:10" ht="18" customHeight="1">
      <c r="B70" s="689" t="s">
        <v>445</v>
      </c>
      <c r="C70" s="690"/>
      <c r="D70" s="294">
        <f>SUM(D61,D63,D65,D67,D69)</f>
        <v>0</v>
      </c>
      <c r="E70" s="689" t="s">
        <v>445</v>
      </c>
      <c r="F70" s="690"/>
      <c r="G70" s="294">
        <f>SUM(G61,G63,G65,G67,G69)</f>
        <v>0</v>
      </c>
      <c r="H70" s="689" t="s">
        <v>445</v>
      </c>
      <c r="I70" s="690"/>
      <c r="J70" s="313">
        <f>SUM(J61,J63,J65,J67,J69)</f>
        <v>0</v>
      </c>
    </row>
    <row r="71" spans="2:10" ht="18" customHeight="1">
      <c r="B71" s="689" t="s">
        <v>446</v>
      </c>
      <c r="C71" s="690"/>
      <c r="D71" s="294"/>
      <c r="E71" s="689" t="s">
        <v>446</v>
      </c>
      <c r="F71" s="690"/>
      <c r="G71" s="294"/>
      <c r="H71" s="689" t="s">
        <v>446</v>
      </c>
      <c r="I71" s="690"/>
      <c r="J71" s="313"/>
    </row>
    <row r="72" spans="2:10" ht="18" customHeight="1">
      <c r="B72" s="689" t="s">
        <v>447</v>
      </c>
      <c r="C72" s="690"/>
      <c r="D72" s="294"/>
      <c r="E72" s="689" t="s">
        <v>447</v>
      </c>
      <c r="F72" s="690"/>
      <c r="G72" s="294"/>
      <c r="H72" s="689" t="s">
        <v>447</v>
      </c>
      <c r="I72" s="690"/>
      <c r="J72" s="313"/>
    </row>
    <row r="73" spans="2:11" ht="18" customHeight="1">
      <c r="B73" s="689" t="s">
        <v>448</v>
      </c>
      <c r="C73" s="690"/>
      <c r="D73" s="295"/>
      <c r="E73" s="689" t="s">
        <v>448</v>
      </c>
      <c r="F73" s="690"/>
      <c r="G73" s="295"/>
      <c r="H73" s="689" t="s">
        <v>448</v>
      </c>
      <c r="I73" s="690"/>
      <c r="J73" s="340"/>
      <c r="K73" t="s">
        <v>458</v>
      </c>
    </row>
    <row r="74" spans="2:11" ht="18" customHeight="1">
      <c r="B74" s="689" t="s">
        <v>450</v>
      </c>
      <c r="C74" s="690"/>
      <c r="D74" s="295"/>
      <c r="E74" s="689" t="s">
        <v>450</v>
      </c>
      <c r="F74" s="690"/>
      <c r="G74" s="295"/>
      <c r="H74" s="689" t="s">
        <v>450</v>
      </c>
      <c r="I74" s="690"/>
      <c r="J74" s="295"/>
      <c r="K74" s="147">
        <f>SUM(D74,G74,J74)</f>
        <v>0</v>
      </c>
    </row>
    <row r="75" ht="18" customHeight="1"/>
    <row r="76" spans="2:10" ht="18" customHeight="1" thickBot="1">
      <c r="B76" s="276" t="s">
        <v>459</v>
      </c>
      <c r="C76" s="692" t="s">
        <v>452</v>
      </c>
      <c r="D76" s="693"/>
      <c r="E76" s="277" t="s">
        <v>460</v>
      </c>
      <c r="F76" s="692" t="s">
        <v>452</v>
      </c>
      <c r="G76" s="694"/>
      <c r="H76" s="277" t="s">
        <v>461</v>
      </c>
      <c r="I76" s="692" t="s">
        <v>452</v>
      </c>
      <c r="J76" s="694"/>
    </row>
    <row r="77" spans="2:10" ht="18" customHeight="1" thickTop="1">
      <c r="B77" s="278" t="s">
        <v>455</v>
      </c>
      <c r="C77" s="802"/>
      <c r="D77" s="280" t="s">
        <v>456</v>
      </c>
      <c r="E77" s="278" t="s">
        <v>455</v>
      </c>
      <c r="F77" s="802"/>
      <c r="G77" s="280" t="s">
        <v>456</v>
      </c>
      <c r="H77" s="278" t="s">
        <v>455</v>
      </c>
      <c r="I77" s="279"/>
      <c r="J77" s="339" t="s">
        <v>456</v>
      </c>
    </row>
    <row r="78" spans="2:10" ht="18" customHeight="1" thickBot="1">
      <c r="B78" s="282" t="s">
        <v>457</v>
      </c>
      <c r="C78" s="803"/>
      <c r="D78" s="284">
        <f>C77*C78</f>
        <v>0</v>
      </c>
      <c r="E78" s="282" t="s">
        <v>457</v>
      </c>
      <c r="F78" s="803"/>
      <c r="G78" s="284">
        <f>F77*F78</f>
        <v>0</v>
      </c>
      <c r="H78" s="282" t="s">
        <v>457</v>
      </c>
      <c r="I78" s="283"/>
      <c r="J78" s="285">
        <f>I77*I78</f>
        <v>0</v>
      </c>
    </row>
    <row r="79" spans="2:10" ht="18" customHeight="1" thickTop="1">
      <c r="B79" s="278" t="s">
        <v>431</v>
      </c>
      <c r="C79" s="802"/>
      <c r="D79" s="280" t="s">
        <v>430</v>
      </c>
      <c r="E79" s="278" t="s">
        <v>431</v>
      </c>
      <c r="F79" s="802"/>
      <c r="G79" s="280" t="s">
        <v>430</v>
      </c>
      <c r="H79" s="278" t="s">
        <v>431</v>
      </c>
      <c r="I79" s="279"/>
      <c r="J79" s="281" t="s">
        <v>430</v>
      </c>
    </row>
    <row r="80" spans="2:10" ht="18" customHeight="1">
      <c r="B80" s="286" t="s">
        <v>432</v>
      </c>
      <c r="C80" s="804"/>
      <c r="D80" s="288">
        <f>C79*C80</f>
        <v>0</v>
      </c>
      <c r="E80" s="286" t="s">
        <v>432</v>
      </c>
      <c r="F80" s="804"/>
      <c r="G80" s="288">
        <f>F79*F80</f>
        <v>0</v>
      </c>
      <c r="H80" s="286" t="s">
        <v>432</v>
      </c>
      <c r="I80" s="287"/>
      <c r="J80" s="289">
        <f>I79*I80</f>
        <v>0</v>
      </c>
    </row>
    <row r="81" spans="2:10" ht="18" customHeight="1">
      <c r="B81" s="290" t="s">
        <v>433</v>
      </c>
      <c r="C81" s="805"/>
      <c r="D81" s="292" t="s">
        <v>434</v>
      </c>
      <c r="E81" s="290" t="s">
        <v>433</v>
      </c>
      <c r="F81" s="805"/>
      <c r="G81" s="292" t="s">
        <v>434</v>
      </c>
      <c r="H81" s="290" t="s">
        <v>433</v>
      </c>
      <c r="I81" s="291"/>
      <c r="J81" s="293" t="s">
        <v>434</v>
      </c>
    </row>
    <row r="82" spans="2:10" ht="18" customHeight="1">
      <c r="B82" s="286" t="s">
        <v>435</v>
      </c>
      <c r="C82" s="804"/>
      <c r="D82" s="288">
        <f>C81*C82</f>
        <v>0</v>
      </c>
      <c r="E82" s="286" t="s">
        <v>435</v>
      </c>
      <c r="F82" s="804"/>
      <c r="G82" s="288">
        <f>F81*F82</f>
        <v>0</v>
      </c>
      <c r="H82" s="286" t="s">
        <v>435</v>
      </c>
      <c r="I82" s="287"/>
      <c r="J82" s="289">
        <f>I81*I82</f>
        <v>0</v>
      </c>
    </row>
    <row r="83" spans="2:10" ht="18" customHeight="1">
      <c r="B83" s="290" t="s">
        <v>436</v>
      </c>
      <c r="C83" s="805"/>
      <c r="D83" s="292" t="s">
        <v>437</v>
      </c>
      <c r="E83" s="290" t="s">
        <v>436</v>
      </c>
      <c r="F83" s="805"/>
      <c r="G83" s="292" t="s">
        <v>437</v>
      </c>
      <c r="H83" s="290" t="s">
        <v>436</v>
      </c>
      <c r="I83" s="291"/>
      <c r="J83" s="293" t="s">
        <v>437</v>
      </c>
    </row>
    <row r="84" spans="2:10" ht="18" customHeight="1">
      <c r="B84" s="286" t="s">
        <v>438</v>
      </c>
      <c r="C84" s="804"/>
      <c r="D84" s="288">
        <f>C83*C84</f>
        <v>0</v>
      </c>
      <c r="E84" s="286" t="s">
        <v>438</v>
      </c>
      <c r="F84" s="804"/>
      <c r="G84" s="288">
        <f>F83*F84</f>
        <v>0</v>
      </c>
      <c r="H84" s="286" t="s">
        <v>438</v>
      </c>
      <c r="I84" s="287"/>
      <c r="J84" s="289">
        <f>I83*I84</f>
        <v>0</v>
      </c>
    </row>
    <row r="85" spans="2:10" ht="18" customHeight="1">
      <c r="B85" s="290" t="s">
        <v>439</v>
      </c>
      <c r="C85" s="805"/>
      <c r="D85" s="292" t="s">
        <v>440</v>
      </c>
      <c r="E85" s="290" t="s">
        <v>439</v>
      </c>
      <c r="F85" s="805"/>
      <c r="G85" s="292" t="s">
        <v>440</v>
      </c>
      <c r="H85" s="290" t="s">
        <v>439</v>
      </c>
      <c r="I85" s="291"/>
      <c r="J85" s="293" t="s">
        <v>440</v>
      </c>
    </row>
    <row r="86" spans="2:10" ht="18" customHeight="1">
      <c r="B86" s="286" t="s">
        <v>441</v>
      </c>
      <c r="C86" s="804"/>
      <c r="D86" s="288">
        <f>C85*C86</f>
        <v>0</v>
      </c>
      <c r="E86" s="286" t="s">
        <v>441</v>
      </c>
      <c r="F86" s="804"/>
      <c r="G86" s="288">
        <f>F85*F86</f>
        <v>0</v>
      </c>
      <c r="H86" s="286" t="s">
        <v>441</v>
      </c>
      <c r="I86" s="287"/>
      <c r="J86" s="289">
        <f>I85*I86</f>
        <v>0</v>
      </c>
    </row>
    <row r="87" spans="2:10" ht="18" customHeight="1">
      <c r="B87" s="290" t="s">
        <v>442</v>
      </c>
      <c r="C87" s="805"/>
      <c r="D87" s="292" t="s">
        <v>443</v>
      </c>
      <c r="E87" s="290" t="s">
        <v>442</v>
      </c>
      <c r="F87" s="805"/>
      <c r="G87" s="292" t="s">
        <v>443</v>
      </c>
      <c r="H87" s="290" t="s">
        <v>442</v>
      </c>
      <c r="I87" s="291"/>
      <c r="J87" s="293" t="s">
        <v>443</v>
      </c>
    </row>
    <row r="88" spans="2:10" ht="18" customHeight="1">
      <c r="B88" s="286" t="s">
        <v>444</v>
      </c>
      <c r="C88" s="804"/>
      <c r="D88" s="288">
        <f>C87*C88</f>
        <v>0</v>
      </c>
      <c r="E88" s="286" t="s">
        <v>444</v>
      </c>
      <c r="F88" s="804"/>
      <c r="G88" s="288">
        <f>F87*F88</f>
        <v>0</v>
      </c>
      <c r="H88" s="286" t="s">
        <v>444</v>
      </c>
      <c r="I88" s="287"/>
      <c r="J88" s="289">
        <f>I87*I88</f>
        <v>0</v>
      </c>
    </row>
    <row r="89" spans="2:10" ht="18" customHeight="1">
      <c r="B89" s="689" t="s">
        <v>445</v>
      </c>
      <c r="C89" s="690"/>
      <c r="D89" s="294">
        <f>SUM(D80,D82,D84,D86,D88)</f>
        <v>0</v>
      </c>
      <c r="E89" s="689" t="s">
        <v>445</v>
      </c>
      <c r="F89" s="690"/>
      <c r="G89" s="294">
        <f>SUM(G80,G82,G84,G86,G88)</f>
        <v>0</v>
      </c>
      <c r="H89" s="689" t="s">
        <v>445</v>
      </c>
      <c r="I89" s="690"/>
      <c r="J89" s="313">
        <f>SUM(J80,J82,J84,J86,J88)</f>
        <v>0</v>
      </c>
    </row>
    <row r="90" spans="2:10" ht="18" customHeight="1">
      <c r="B90" s="689" t="s">
        <v>446</v>
      </c>
      <c r="C90" s="690"/>
      <c r="D90" s="294"/>
      <c r="E90" s="689" t="s">
        <v>446</v>
      </c>
      <c r="F90" s="690"/>
      <c r="G90" s="294"/>
      <c r="H90" s="689" t="s">
        <v>446</v>
      </c>
      <c r="I90" s="690"/>
      <c r="J90" s="313"/>
    </row>
    <row r="91" spans="2:10" ht="18" customHeight="1">
      <c r="B91" s="689" t="s">
        <v>447</v>
      </c>
      <c r="C91" s="690"/>
      <c r="D91" s="294"/>
      <c r="E91" s="689" t="s">
        <v>447</v>
      </c>
      <c r="F91" s="690"/>
      <c r="G91" s="294"/>
      <c r="H91" s="689" t="s">
        <v>447</v>
      </c>
      <c r="I91" s="690"/>
      <c r="J91" s="313"/>
    </row>
    <row r="92" spans="2:11" ht="18" customHeight="1">
      <c r="B92" s="689" t="s">
        <v>448</v>
      </c>
      <c r="C92" s="690"/>
      <c r="D92" s="295"/>
      <c r="E92" s="689" t="s">
        <v>448</v>
      </c>
      <c r="F92" s="690"/>
      <c r="G92" s="295"/>
      <c r="H92" s="689" t="s">
        <v>448</v>
      </c>
      <c r="I92" s="690"/>
      <c r="J92" s="340"/>
      <c r="K92" t="s">
        <v>462</v>
      </c>
    </row>
    <row r="93" spans="2:11" ht="18" customHeight="1">
      <c r="B93" s="689" t="s">
        <v>450</v>
      </c>
      <c r="C93" s="690"/>
      <c r="D93" s="295"/>
      <c r="E93" s="689" t="s">
        <v>450</v>
      </c>
      <c r="F93" s="690"/>
      <c r="G93" s="295"/>
      <c r="H93" s="689" t="s">
        <v>450</v>
      </c>
      <c r="I93" s="690"/>
      <c r="J93" s="295"/>
      <c r="K93" s="147">
        <f>SUM(D93,G93,J93)</f>
        <v>0</v>
      </c>
    </row>
    <row r="94" ht="18" customHeight="1"/>
    <row r="95" spans="2:10" ht="18" customHeight="1" thickBot="1">
      <c r="B95" s="276" t="s">
        <v>463</v>
      </c>
      <c r="C95" s="692" t="s">
        <v>452</v>
      </c>
      <c r="D95" s="693"/>
      <c r="E95" s="277" t="s">
        <v>464</v>
      </c>
      <c r="F95" s="692" t="s">
        <v>452</v>
      </c>
      <c r="G95" s="694"/>
      <c r="H95" s="277" t="s">
        <v>465</v>
      </c>
      <c r="I95" s="692" t="s">
        <v>452</v>
      </c>
      <c r="J95" s="694"/>
    </row>
    <row r="96" spans="2:10" ht="18" customHeight="1" thickTop="1">
      <c r="B96" s="278" t="s">
        <v>455</v>
      </c>
      <c r="C96" s="802"/>
      <c r="D96" s="280" t="s">
        <v>456</v>
      </c>
      <c r="E96" s="278" t="s">
        <v>455</v>
      </c>
      <c r="F96" s="802"/>
      <c r="G96" s="280" t="s">
        <v>456</v>
      </c>
      <c r="H96" s="278" t="s">
        <v>455</v>
      </c>
      <c r="I96" s="279"/>
      <c r="J96" s="339" t="s">
        <v>456</v>
      </c>
    </row>
    <row r="97" spans="2:10" ht="18" customHeight="1" thickBot="1">
      <c r="B97" s="282" t="s">
        <v>457</v>
      </c>
      <c r="C97" s="803"/>
      <c r="D97" s="284">
        <f>C96*C97</f>
        <v>0</v>
      </c>
      <c r="E97" s="282" t="s">
        <v>457</v>
      </c>
      <c r="F97" s="803"/>
      <c r="G97" s="284">
        <f>F96*F97</f>
        <v>0</v>
      </c>
      <c r="H97" s="282" t="s">
        <v>457</v>
      </c>
      <c r="I97" s="283"/>
      <c r="J97" s="285">
        <f>I96*I97</f>
        <v>0</v>
      </c>
    </row>
    <row r="98" spans="2:10" ht="18" customHeight="1" thickTop="1">
      <c r="B98" s="278" t="s">
        <v>431</v>
      </c>
      <c r="C98" s="802"/>
      <c r="D98" s="280" t="s">
        <v>430</v>
      </c>
      <c r="E98" s="278" t="s">
        <v>431</v>
      </c>
      <c r="F98" s="802"/>
      <c r="G98" s="280" t="s">
        <v>430</v>
      </c>
      <c r="H98" s="278" t="s">
        <v>431</v>
      </c>
      <c r="I98" s="279"/>
      <c r="J98" s="281" t="s">
        <v>430</v>
      </c>
    </row>
    <row r="99" spans="2:10" ht="18" customHeight="1">
      <c r="B99" s="286" t="s">
        <v>432</v>
      </c>
      <c r="C99" s="804"/>
      <c r="D99" s="288">
        <f>C98*C99</f>
        <v>0</v>
      </c>
      <c r="E99" s="286" t="s">
        <v>432</v>
      </c>
      <c r="F99" s="804"/>
      <c r="G99" s="288">
        <f>F98*F99</f>
        <v>0</v>
      </c>
      <c r="H99" s="286" t="s">
        <v>432</v>
      </c>
      <c r="I99" s="287"/>
      <c r="J99" s="289">
        <f>I98*I99</f>
        <v>0</v>
      </c>
    </row>
    <row r="100" spans="2:10" ht="18" customHeight="1">
      <c r="B100" s="290" t="s">
        <v>433</v>
      </c>
      <c r="C100" s="805"/>
      <c r="D100" s="292" t="s">
        <v>434</v>
      </c>
      <c r="E100" s="290" t="s">
        <v>433</v>
      </c>
      <c r="F100" s="805"/>
      <c r="G100" s="292" t="s">
        <v>434</v>
      </c>
      <c r="H100" s="290" t="s">
        <v>433</v>
      </c>
      <c r="I100" s="291"/>
      <c r="J100" s="293" t="s">
        <v>434</v>
      </c>
    </row>
    <row r="101" spans="2:10" ht="18" customHeight="1">
      <c r="B101" s="286" t="s">
        <v>435</v>
      </c>
      <c r="C101" s="804"/>
      <c r="D101" s="288">
        <f>C100*C101</f>
        <v>0</v>
      </c>
      <c r="E101" s="286" t="s">
        <v>435</v>
      </c>
      <c r="F101" s="804"/>
      <c r="G101" s="288">
        <f>F100*F101</f>
        <v>0</v>
      </c>
      <c r="H101" s="286" t="s">
        <v>435</v>
      </c>
      <c r="I101" s="287"/>
      <c r="J101" s="289">
        <f>I100*I101</f>
        <v>0</v>
      </c>
    </row>
    <row r="102" spans="2:10" ht="18" customHeight="1">
      <c r="B102" s="290" t="s">
        <v>436</v>
      </c>
      <c r="C102" s="805"/>
      <c r="D102" s="292" t="s">
        <v>437</v>
      </c>
      <c r="E102" s="290" t="s">
        <v>436</v>
      </c>
      <c r="F102" s="805"/>
      <c r="G102" s="292" t="s">
        <v>437</v>
      </c>
      <c r="H102" s="290" t="s">
        <v>436</v>
      </c>
      <c r="I102" s="291"/>
      <c r="J102" s="293" t="s">
        <v>437</v>
      </c>
    </row>
    <row r="103" spans="2:10" ht="18" customHeight="1">
      <c r="B103" s="286" t="s">
        <v>438</v>
      </c>
      <c r="C103" s="804"/>
      <c r="D103" s="288">
        <f>C102*C103</f>
        <v>0</v>
      </c>
      <c r="E103" s="286" t="s">
        <v>438</v>
      </c>
      <c r="F103" s="804"/>
      <c r="G103" s="288">
        <f>F102*F103</f>
        <v>0</v>
      </c>
      <c r="H103" s="286" t="s">
        <v>438</v>
      </c>
      <c r="I103" s="287"/>
      <c r="J103" s="289">
        <f>I102*I103</f>
        <v>0</v>
      </c>
    </row>
    <row r="104" spans="2:10" ht="18" customHeight="1">
      <c r="B104" s="290" t="s">
        <v>439</v>
      </c>
      <c r="C104" s="805"/>
      <c r="D104" s="292" t="s">
        <v>440</v>
      </c>
      <c r="E104" s="290" t="s">
        <v>439</v>
      </c>
      <c r="F104" s="805"/>
      <c r="G104" s="292" t="s">
        <v>440</v>
      </c>
      <c r="H104" s="290" t="s">
        <v>439</v>
      </c>
      <c r="I104" s="291"/>
      <c r="J104" s="293" t="s">
        <v>440</v>
      </c>
    </row>
    <row r="105" spans="2:10" ht="18" customHeight="1">
      <c r="B105" s="286" t="s">
        <v>441</v>
      </c>
      <c r="C105" s="804"/>
      <c r="D105" s="288">
        <f>C104*C105</f>
        <v>0</v>
      </c>
      <c r="E105" s="286" t="s">
        <v>441</v>
      </c>
      <c r="F105" s="804"/>
      <c r="G105" s="288">
        <f>F104*F105</f>
        <v>0</v>
      </c>
      <c r="H105" s="286" t="s">
        <v>441</v>
      </c>
      <c r="I105" s="287"/>
      <c r="J105" s="289">
        <f>I104*I105</f>
        <v>0</v>
      </c>
    </row>
    <row r="106" spans="2:10" ht="18" customHeight="1">
      <c r="B106" s="290" t="s">
        <v>442</v>
      </c>
      <c r="C106" s="805"/>
      <c r="D106" s="292" t="s">
        <v>443</v>
      </c>
      <c r="E106" s="290" t="s">
        <v>442</v>
      </c>
      <c r="F106" s="805"/>
      <c r="G106" s="292" t="s">
        <v>443</v>
      </c>
      <c r="H106" s="290" t="s">
        <v>442</v>
      </c>
      <c r="I106" s="291"/>
      <c r="J106" s="293" t="s">
        <v>443</v>
      </c>
    </row>
    <row r="107" spans="2:10" ht="18" customHeight="1">
      <c r="B107" s="286" t="s">
        <v>444</v>
      </c>
      <c r="C107" s="804"/>
      <c r="D107" s="288">
        <f>C106*C107</f>
        <v>0</v>
      </c>
      <c r="E107" s="286" t="s">
        <v>444</v>
      </c>
      <c r="F107" s="804"/>
      <c r="G107" s="288">
        <f>F106*F107</f>
        <v>0</v>
      </c>
      <c r="H107" s="286" t="s">
        <v>444</v>
      </c>
      <c r="I107" s="287"/>
      <c r="J107" s="289">
        <f>I106*I107</f>
        <v>0</v>
      </c>
    </row>
    <row r="108" spans="2:10" ht="18" customHeight="1">
      <c r="B108" s="689" t="s">
        <v>445</v>
      </c>
      <c r="C108" s="690"/>
      <c r="D108" s="294">
        <f>SUM(D99,D101,D103,D105,D107)</f>
        <v>0</v>
      </c>
      <c r="E108" s="689" t="s">
        <v>445</v>
      </c>
      <c r="F108" s="690"/>
      <c r="G108" s="294">
        <f>SUM(G99,G101,G103,G105,G107)</f>
        <v>0</v>
      </c>
      <c r="H108" s="689" t="s">
        <v>445</v>
      </c>
      <c r="I108" s="690"/>
      <c r="J108" s="313">
        <f>SUM(J99,J101,J103,J105,J107)</f>
        <v>0</v>
      </c>
    </row>
    <row r="109" spans="2:10" ht="18" customHeight="1">
      <c r="B109" s="689" t="s">
        <v>446</v>
      </c>
      <c r="C109" s="690"/>
      <c r="D109" s="294"/>
      <c r="E109" s="689" t="s">
        <v>446</v>
      </c>
      <c r="F109" s="690"/>
      <c r="G109" s="294"/>
      <c r="H109" s="689" t="s">
        <v>446</v>
      </c>
      <c r="I109" s="690"/>
      <c r="J109" s="313"/>
    </row>
    <row r="110" spans="2:10" ht="18" customHeight="1">
      <c r="B110" s="689" t="s">
        <v>447</v>
      </c>
      <c r="C110" s="690"/>
      <c r="D110" s="294"/>
      <c r="E110" s="689" t="s">
        <v>447</v>
      </c>
      <c r="F110" s="690"/>
      <c r="G110" s="294"/>
      <c r="H110" s="689" t="s">
        <v>447</v>
      </c>
      <c r="I110" s="690"/>
      <c r="J110" s="313"/>
    </row>
    <row r="111" spans="2:11" ht="18" customHeight="1">
      <c r="B111" s="689" t="s">
        <v>448</v>
      </c>
      <c r="C111" s="690"/>
      <c r="D111" s="295"/>
      <c r="E111" s="689" t="s">
        <v>448</v>
      </c>
      <c r="F111" s="690"/>
      <c r="G111" s="295"/>
      <c r="H111" s="689" t="s">
        <v>448</v>
      </c>
      <c r="I111" s="690"/>
      <c r="J111" s="340"/>
      <c r="K111" t="s">
        <v>466</v>
      </c>
    </row>
    <row r="112" spans="2:11" ht="18" customHeight="1">
      <c r="B112" s="689" t="s">
        <v>450</v>
      </c>
      <c r="C112" s="690"/>
      <c r="D112" s="295"/>
      <c r="E112" s="689" t="s">
        <v>450</v>
      </c>
      <c r="F112" s="690"/>
      <c r="G112" s="295"/>
      <c r="H112" s="689" t="s">
        <v>450</v>
      </c>
      <c r="I112" s="690"/>
      <c r="J112" s="295"/>
      <c r="K112" s="147">
        <f>SUM(D112,G112,J112)</f>
        <v>0</v>
      </c>
    </row>
    <row r="113" ht="18" customHeight="1"/>
    <row r="114" spans="8:11" ht="18" customHeight="1">
      <c r="H114" s="691" t="s">
        <v>467</v>
      </c>
      <c r="I114" s="690"/>
      <c r="J114" s="557">
        <f>SUM(K55,K74,K93,K112)</f>
        <v>4699192.671186792</v>
      </c>
      <c r="K114" s="559"/>
    </row>
    <row r="115" ht="18" customHeight="1">
      <c r="B115" t="s">
        <v>480</v>
      </c>
    </row>
    <row r="116" spans="2:10" ht="18" customHeight="1" thickBot="1">
      <c r="B116" s="276" t="s">
        <v>427</v>
      </c>
      <c r="C116" s="692" t="s">
        <v>670</v>
      </c>
      <c r="D116" s="693"/>
      <c r="E116" s="277" t="s">
        <v>428</v>
      </c>
      <c r="F116" s="692" t="s">
        <v>671</v>
      </c>
      <c r="G116" s="693"/>
      <c r="H116" s="277" t="s">
        <v>429</v>
      </c>
      <c r="I116" s="692" t="s">
        <v>674</v>
      </c>
      <c r="J116" s="694"/>
    </row>
    <row r="117" spans="2:10" ht="18" customHeight="1" thickTop="1">
      <c r="B117" s="278" t="s">
        <v>455</v>
      </c>
      <c r="C117" s="781">
        <v>4925</v>
      </c>
      <c r="D117" s="280" t="s">
        <v>456</v>
      </c>
      <c r="E117" s="278" t="s">
        <v>455</v>
      </c>
      <c r="F117" s="781">
        <v>4025</v>
      </c>
      <c r="G117" s="280" t="s">
        <v>456</v>
      </c>
      <c r="H117" s="278" t="s">
        <v>455</v>
      </c>
      <c r="I117" s="279">
        <v>4925</v>
      </c>
      <c r="J117" s="339" t="s">
        <v>456</v>
      </c>
    </row>
    <row r="118" spans="2:10" ht="18" customHeight="1" thickBot="1">
      <c r="B118" s="282" t="s">
        <v>457</v>
      </c>
      <c r="C118" s="782">
        <v>3500</v>
      </c>
      <c r="D118" s="284">
        <f>C117*C118</f>
        <v>17237500</v>
      </c>
      <c r="E118" s="282" t="s">
        <v>457</v>
      </c>
      <c r="F118" s="782">
        <v>3500</v>
      </c>
      <c r="G118" s="284">
        <f>F117*F118</f>
        <v>14087500</v>
      </c>
      <c r="H118" s="282" t="s">
        <v>457</v>
      </c>
      <c r="I118" s="283">
        <v>3500</v>
      </c>
      <c r="J118" s="285">
        <f>I117*I118</f>
        <v>17237500</v>
      </c>
    </row>
    <row r="119" spans="2:10" ht="18" customHeight="1" thickTop="1">
      <c r="B119" s="278" t="s">
        <v>431</v>
      </c>
      <c r="C119" s="781">
        <v>2700</v>
      </c>
      <c r="D119" s="280" t="s">
        <v>430</v>
      </c>
      <c r="E119" s="278" t="s">
        <v>431</v>
      </c>
      <c r="F119" s="781">
        <v>450</v>
      </c>
      <c r="G119" s="280" t="s">
        <v>430</v>
      </c>
      <c r="H119" s="278" t="s">
        <v>431</v>
      </c>
      <c r="I119" s="279">
        <v>2700</v>
      </c>
      <c r="J119" s="281" t="s">
        <v>430</v>
      </c>
    </row>
    <row r="120" spans="2:10" ht="18" customHeight="1">
      <c r="B120" s="286" t="s">
        <v>432</v>
      </c>
      <c r="C120" s="783">
        <v>2100</v>
      </c>
      <c r="D120" s="288">
        <f>C119*C120</f>
        <v>5670000</v>
      </c>
      <c r="E120" s="286" t="s">
        <v>432</v>
      </c>
      <c r="F120" s="783">
        <v>1000</v>
      </c>
      <c r="G120" s="288">
        <f>F119*F120</f>
        <v>450000</v>
      </c>
      <c r="H120" s="286" t="s">
        <v>432</v>
      </c>
      <c r="I120" s="287">
        <v>1000</v>
      </c>
      <c r="J120" s="289">
        <f>I119*I120</f>
        <v>2700000</v>
      </c>
    </row>
    <row r="121" spans="2:10" ht="18" customHeight="1">
      <c r="B121" s="290" t="s">
        <v>433</v>
      </c>
      <c r="C121" s="805"/>
      <c r="D121" s="292" t="s">
        <v>434</v>
      </c>
      <c r="E121" s="290" t="s">
        <v>433</v>
      </c>
      <c r="F121" s="784">
        <v>1800</v>
      </c>
      <c r="G121" s="292" t="s">
        <v>434</v>
      </c>
      <c r="H121" s="290" t="s">
        <v>433</v>
      </c>
      <c r="I121" s="291"/>
      <c r="J121" s="293" t="s">
        <v>434</v>
      </c>
    </row>
    <row r="122" spans="2:11" ht="18" customHeight="1">
      <c r="B122" s="286" t="s">
        <v>435</v>
      </c>
      <c r="C122" s="804"/>
      <c r="D122" s="288">
        <f>C121*C122</f>
        <v>0</v>
      </c>
      <c r="E122" s="286" t="s">
        <v>435</v>
      </c>
      <c r="F122" s="783">
        <v>2100</v>
      </c>
      <c r="G122" s="288">
        <f>F121*F122</f>
        <v>3780000</v>
      </c>
      <c r="H122" s="286" t="s">
        <v>435</v>
      </c>
      <c r="I122" s="287"/>
      <c r="J122" s="289">
        <f>I121*I122</f>
        <v>0</v>
      </c>
      <c r="K122" s="810"/>
    </row>
    <row r="123" spans="2:10" ht="18" customHeight="1">
      <c r="B123" s="290" t="s">
        <v>436</v>
      </c>
      <c r="C123" s="805"/>
      <c r="D123" s="292" t="s">
        <v>437</v>
      </c>
      <c r="E123" s="806" t="s">
        <v>436</v>
      </c>
      <c r="F123" s="805"/>
      <c r="G123" s="292" t="s">
        <v>437</v>
      </c>
      <c r="H123" s="290" t="s">
        <v>436</v>
      </c>
      <c r="I123" s="291"/>
      <c r="J123" s="293" t="s">
        <v>437</v>
      </c>
    </row>
    <row r="124" spans="2:10" ht="18" customHeight="1">
      <c r="B124" s="286" t="s">
        <v>438</v>
      </c>
      <c r="C124" s="804"/>
      <c r="D124" s="288">
        <f>C123*C124</f>
        <v>0</v>
      </c>
      <c r="E124" s="807" t="s">
        <v>438</v>
      </c>
      <c r="F124" s="804"/>
      <c r="G124" s="288">
        <f>F123*F124</f>
        <v>0</v>
      </c>
      <c r="H124" s="286" t="s">
        <v>438</v>
      </c>
      <c r="I124" s="287"/>
      <c r="J124" s="289">
        <f>I123*I124</f>
        <v>0</v>
      </c>
    </row>
    <row r="125" spans="2:10" ht="18" customHeight="1">
      <c r="B125" s="290" t="s">
        <v>439</v>
      </c>
      <c r="C125" s="805"/>
      <c r="D125" s="292" t="s">
        <v>440</v>
      </c>
      <c r="E125" s="806" t="s">
        <v>439</v>
      </c>
      <c r="F125" s="805"/>
      <c r="G125" s="292" t="s">
        <v>440</v>
      </c>
      <c r="H125" s="290" t="s">
        <v>439</v>
      </c>
      <c r="I125" s="291"/>
      <c r="J125" s="293" t="s">
        <v>440</v>
      </c>
    </row>
    <row r="126" spans="2:10" ht="18" customHeight="1">
      <c r="B126" s="286" t="s">
        <v>441</v>
      </c>
      <c r="C126" s="804"/>
      <c r="D126" s="288">
        <f>C125*C126</f>
        <v>0</v>
      </c>
      <c r="E126" s="807" t="s">
        <v>441</v>
      </c>
      <c r="F126" s="804"/>
      <c r="G126" s="288">
        <f>F125*F126</f>
        <v>0</v>
      </c>
      <c r="H126" s="286" t="s">
        <v>441</v>
      </c>
      <c r="I126" s="287"/>
      <c r="J126" s="289">
        <f>I125*I126</f>
        <v>0</v>
      </c>
    </row>
    <row r="127" spans="2:10" ht="18" customHeight="1">
      <c r="B127" s="290" t="s">
        <v>442</v>
      </c>
      <c r="C127" s="805"/>
      <c r="D127" s="292" t="s">
        <v>443</v>
      </c>
      <c r="E127" s="806" t="s">
        <v>442</v>
      </c>
      <c r="F127" s="805"/>
      <c r="G127" s="292" t="s">
        <v>443</v>
      </c>
      <c r="H127" s="290" t="s">
        <v>442</v>
      </c>
      <c r="I127" s="291"/>
      <c r="J127" s="293" t="s">
        <v>443</v>
      </c>
    </row>
    <row r="128" spans="2:10" ht="18" customHeight="1">
      <c r="B128" s="286" t="s">
        <v>444</v>
      </c>
      <c r="C128" s="804"/>
      <c r="D128" s="288">
        <f>C127*C128</f>
        <v>0</v>
      </c>
      <c r="E128" s="807" t="s">
        <v>444</v>
      </c>
      <c r="F128" s="804"/>
      <c r="G128" s="288">
        <f>F127*F128</f>
        <v>0</v>
      </c>
      <c r="H128" s="286" t="s">
        <v>444</v>
      </c>
      <c r="I128" s="287"/>
      <c r="J128" s="289">
        <f>I127*I128</f>
        <v>0</v>
      </c>
    </row>
    <row r="129" spans="2:10" ht="18" customHeight="1">
      <c r="B129" s="689" t="s">
        <v>445</v>
      </c>
      <c r="C129" s="690"/>
      <c r="D129" s="294">
        <f>SUM(D120,D122,D124,D126,D128)</f>
        <v>5670000</v>
      </c>
      <c r="E129" s="808" t="s">
        <v>445</v>
      </c>
      <c r="F129" s="809"/>
      <c r="G129" s="294">
        <f>SUM(G120,G122,G124,G126,G128)</f>
        <v>4230000</v>
      </c>
      <c r="H129" s="689" t="s">
        <v>445</v>
      </c>
      <c r="I129" s="690"/>
      <c r="J129" s="313">
        <f>SUM(J120,J122,J124,J126,J128)</f>
        <v>2700000</v>
      </c>
    </row>
    <row r="130" spans="2:10" ht="18" customHeight="1">
      <c r="B130" s="689" t="s">
        <v>446</v>
      </c>
      <c r="C130" s="690"/>
      <c r="D130" s="294">
        <f>D129/D118</f>
        <v>0.32893401015228424</v>
      </c>
      <c r="E130" s="689" t="s">
        <v>446</v>
      </c>
      <c r="F130" s="690"/>
      <c r="G130" s="294">
        <f>G129/G118</f>
        <v>0.3002661934338953</v>
      </c>
      <c r="H130" s="689" t="s">
        <v>446</v>
      </c>
      <c r="I130" s="690"/>
      <c r="J130" s="294">
        <f>J129/J118</f>
        <v>0.15663524292965916</v>
      </c>
    </row>
    <row r="131" spans="2:10" ht="18" customHeight="1">
      <c r="B131" s="689" t="s">
        <v>447</v>
      </c>
      <c r="C131" s="690"/>
      <c r="D131" s="294">
        <f>-33.3*(D130-0.1)+14</f>
        <v>6.376497461928936</v>
      </c>
      <c r="E131" s="689" t="s">
        <v>447</v>
      </c>
      <c r="F131" s="690"/>
      <c r="G131" s="294">
        <f>-33.3*(G130-0.1)+14</f>
        <v>7.331135758651286</v>
      </c>
      <c r="H131" s="689" t="s">
        <v>447</v>
      </c>
      <c r="I131" s="690"/>
      <c r="J131" s="294">
        <f>-33.3*(J130-0.1)+14</f>
        <v>12.11404641044235</v>
      </c>
    </row>
    <row r="132" spans="2:11" ht="18" customHeight="1">
      <c r="B132" s="689" t="s">
        <v>448</v>
      </c>
      <c r="C132" s="690"/>
      <c r="D132" s="295">
        <f>600*600</f>
        <v>360000</v>
      </c>
      <c r="E132" s="689" t="s">
        <v>448</v>
      </c>
      <c r="F132" s="690"/>
      <c r="G132" s="295">
        <f>600*600</f>
        <v>360000</v>
      </c>
      <c r="H132" s="689" t="s">
        <v>448</v>
      </c>
      <c r="I132" s="690"/>
      <c r="J132" s="295">
        <f>600*600</f>
        <v>360000</v>
      </c>
      <c r="K132" t="s">
        <v>449</v>
      </c>
    </row>
    <row r="133" spans="2:11" ht="18" customHeight="1">
      <c r="B133" s="689" t="s">
        <v>450</v>
      </c>
      <c r="C133" s="690"/>
      <c r="D133" s="295">
        <f>D132*(D131-1)</f>
        <v>1935539.0862944168</v>
      </c>
      <c r="E133" s="689" t="s">
        <v>450</v>
      </c>
      <c r="F133" s="690"/>
      <c r="G133" s="295">
        <f>G132*(G131-1)</f>
        <v>2279208.873114463</v>
      </c>
      <c r="H133" s="689" t="s">
        <v>450</v>
      </c>
      <c r="I133" s="690"/>
      <c r="J133" s="295">
        <f>J132*(J131-1)</f>
        <v>4001056.707759246</v>
      </c>
      <c r="K133" s="147">
        <f>SUM(D133,G133,J133)</f>
        <v>8215804.6671681255</v>
      </c>
    </row>
    <row r="134" ht="18" customHeight="1"/>
    <row r="135" spans="2:10" ht="18" customHeight="1" thickBot="1">
      <c r="B135" s="276" t="s">
        <v>451</v>
      </c>
      <c r="C135" s="692" t="s">
        <v>677</v>
      </c>
      <c r="D135" s="693"/>
      <c r="E135" s="277" t="s">
        <v>453</v>
      </c>
      <c r="F135" s="692" t="s">
        <v>452</v>
      </c>
      <c r="G135" s="694"/>
      <c r="H135" s="277" t="s">
        <v>454</v>
      </c>
      <c r="I135" s="692" t="s">
        <v>452</v>
      </c>
      <c r="J135" s="694"/>
    </row>
    <row r="136" spans="2:10" ht="18" customHeight="1" thickTop="1">
      <c r="B136" s="278" t="s">
        <v>455</v>
      </c>
      <c r="C136" s="781">
        <v>4025</v>
      </c>
      <c r="D136" s="280" t="s">
        <v>456</v>
      </c>
      <c r="E136" s="278" t="s">
        <v>455</v>
      </c>
      <c r="F136" s="802"/>
      <c r="G136" s="280" t="s">
        <v>456</v>
      </c>
      <c r="H136" s="278" t="s">
        <v>455</v>
      </c>
      <c r="I136" s="279"/>
      <c r="J136" s="339" t="s">
        <v>456</v>
      </c>
    </row>
    <row r="137" spans="2:10" ht="18" customHeight="1" thickBot="1">
      <c r="B137" s="282" t="s">
        <v>457</v>
      </c>
      <c r="C137" s="782">
        <v>3500</v>
      </c>
      <c r="D137" s="284">
        <f>C136*C137</f>
        <v>14087500</v>
      </c>
      <c r="E137" s="282" t="s">
        <v>457</v>
      </c>
      <c r="F137" s="803"/>
      <c r="G137" s="284">
        <f>F136*F137</f>
        <v>0</v>
      </c>
      <c r="H137" s="282" t="s">
        <v>457</v>
      </c>
      <c r="I137" s="283"/>
      <c r="J137" s="285">
        <f>I136*I137</f>
        <v>0</v>
      </c>
    </row>
    <row r="138" spans="2:10" ht="18" customHeight="1" thickTop="1">
      <c r="B138" s="278" t="s">
        <v>431</v>
      </c>
      <c r="C138" s="781">
        <v>450</v>
      </c>
      <c r="D138" s="280" t="s">
        <v>430</v>
      </c>
      <c r="E138" s="278" t="s">
        <v>431</v>
      </c>
      <c r="F138" s="802"/>
      <c r="G138" s="280" t="s">
        <v>430</v>
      </c>
      <c r="H138" s="278" t="s">
        <v>431</v>
      </c>
      <c r="I138" s="279"/>
      <c r="J138" s="281" t="s">
        <v>430</v>
      </c>
    </row>
    <row r="139" spans="2:10" ht="18" customHeight="1">
      <c r="B139" s="286" t="s">
        <v>432</v>
      </c>
      <c r="C139" s="783">
        <v>1000</v>
      </c>
      <c r="D139" s="288">
        <f>C138*C139</f>
        <v>450000</v>
      </c>
      <c r="E139" s="286" t="s">
        <v>432</v>
      </c>
      <c r="F139" s="804"/>
      <c r="G139" s="288">
        <f>F138*F139</f>
        <v>0</v>
      </c>
      <c r="H139" s="286" t="s">
        <v>432</v>
      </c>
      <c r="I139" s="287"/>
      <c r="J139" s="289">
        <f>I138*I139</f>
        <v>0</v>
      </c>
    </row>
    <row r="140" spans="2:10" ht="18" customHeight="1">
      <c r="B140" s="290" t="s">
        <v>433</v>
      </c>
      <c r="C140" s="784">
        <v>900</v>
      </c>
      <c r="D140" s="292" t="s">
        <v>434</v>
      </c>
      <c r="E140" s="290" t="s">
        <v>433</v>
      </c>
      <c r="F140" s="805"/>
      <c r="G140" s="292" t="s">
        <v>434</v>
      </c>
      <c r="H140" s="290" t="s">
        <v>433</v>
      </c>
      <c r="I140" s="291"/>
      <c r="J140" s="293" t="s">
        <v>434</v>
      </c>
    </row>
    <row r="141" spans="2:10" ht="18" customHeight="1">
      <c r="B141" s="286" t="s">
        <v>435</v>
      </c>
      <c r="C141" s="783">
        <v>1000</v>
      </c>
      <c r="D141" s="288">
        <f>C140*C141</f>
        <v>900000</v>
      </c>
      <c r="E141" s="286" t="s">
        <v>435</v>
      </c>
      <c r="F141" s="804"/>
      <c r="G141" s="288">
        <f>F140*F141</f>
        <v>0</v>
      </c>
      <c r="H141" s="286" t="s">
        <v>435</v>
      </c>
      <c r="I141" s="287"/>
      <c r="J141" s="289">
        <f>I140*I141</f>
        <v>0</v>
      </c>
    </row>
    <row r="142" spans="2:10" ht="18" customHeight="1">
      <c r="B142" s="290" t="s">
        <v>436</v>
      </c>
      <c r="C142" s="805"/>
      <c r="D142" s="292" t="s">
        <v>437</v>
      </c>
      <c r="E142" s="290" t="s">
        <v>436</v>
      </c>
      <c r="F142" s="805"/>
      <c r="G142" s="292" t="s">
        <v>437</v>
      </c>
      <c r="H142" s="290" t="s">
        <v>436</v>
      </c>
      <c r="I142" s="291"/>
      <c r="J142" s="293" t="s">
        <v>437</v>
      </c>
    </row>
    <row r="143" spans="2:10" ht="18" customHeight="1">
      <c r="B143" s="286" t="s">
        <v>438</v>
      </c>
      <c r="C143" s="804"/>
      <c r="D143" s="288">
        <f>C142*C143</f>
        <v>0</v>
      </c>
      <c r="E143" s="286" t="s">
        <v>438</v>
      </c>
      <c r="F143" s="804"/>
      <c r="G143" s="288">
        <f>F142*F143</f>
        <v>0</v>
      </c>
      <c r="H143" s="286" t="s">
        <v>438</v>
      </c>
      <c r="I143" s="287"/>
      <c r="J143" s="289">
        <f>I142*I143</f>
        <v>0</v>
      </c>
    </row>
    <row r="144" spans="2:10" ht="18" customHeight="1">
      <c r="B144" s="290" t="s">
        <v>439</v>
      </c>
      <c r="C144" s="805"/>
      <c r="D144" s="292" t="s">
        <v>440</v>
      </c>
      <c r="E144" s="290" t="s">
        <v>439</v>
      </c>
      <c r="F144" s="805"/>
      <c r="G144" s="292" t="s">
        <v>440</v>
      </c>
      <c r="H144" s="290" t="s">
        <v>439</v>
      </c>
      <c r="I144" s="291"/>
      <c r="J144" s="293" t="s">
        <v>440</v>
      </c>
    </row>
    <row r="145" spans="2:10" ht="18" customHeight="1">
      <c r="B145" s="286" t="s">
        <v>441</v>
      </c>
      <c r="C145" s="804"/>
      <c r="D145" s="288">
        <f>C144*C145</f>
        <v>0</v>
      </c>
      <c r="E145" s="286" t="s">
        <v>441</v>
      </c>
      <c r="F145" s="804"/>
      <c r="G145" s="288">
        <f>F144*F145</f>
        <v>0</v>
      </c>
      <c r="H145" s="286" t="s">
        <v>441</v>
      </c>
      <c r="I145" s="287"/>
      <c r="J145" s="289">
        <f>I144*I145</f>
        <v>0</v>
      </c>
    </row>
    <row r="146" spans="2:10" ht="18" customHeight="1">
      <c r="B146" s="290" t="s">
        <v>442</v>
      </c>
      <c r="C146" s="805"/>
      <c r="D146" s="292" t="s">
        <v>443</v>
      </c>
      <c r="E146" s="290" t="s">
        <v>442</v>
      </c>
      <c r="F146" s="805"/>
      <c r="G146" s="292" t="s">
        <v>443</v>
      </c>
      <c r="H146" s="290" t="s">
        <v>442</v>
      </c>
      <c r="I146" s="291"/>
      <c r="J146" s="293" t="s">
        <v>443</v>
      </c>
    </row>
    <row r="147" spans="2:10" ht="18" customHeight="1">
      <c r="B147" s="286" t="s">
        <v>444</v>
      </c>
      <c r="C147" s="804"/>
      <c r="D147" s="288">
        <f>C146*C147</f>
        <v>0</v>
      </c>
      <c r="E147" s="286" t="s">
        <v>444</v>
      </c>
      <c r="F147" s="804"/>
      <c r="G147" s="288">
        <f>F146*F147</f>
        <v>0</v>
      </c>
      <c r="H147" s="286" t="s">
        <v>444</v>
      </c>
      <c r="I147" s="287"/>
      <c r="J147" s="289">
        <f>I146*I147</f>
        <v>0</v>
      </c>
    </row>
    <row r="148" spans="2:10" ht="18" customHeight="1">
      <c r="B148" s="689" t="s">
        <v>445</v>
      </c>
      <c r="C148" s="690"/>
      <c r="D148" s="294">
        <f>SUM(D139,D141,D143,D145,D147)</f>
        <v>1350000</v>
      </c>
      <c r="E148" s="689" t="s">
        <v>445</v>
      </c>
      <c r="F148" s="690"/>
      <c r="G148" s="294">
        <f>SUM(G139,G141,G143,G145,G147)</f>
        <v>0</v>
      </c>
      <c r="H148" s="689" t="s">
        <v>445</v>
      </c>
      <c r="I148" s="690"/>
      <c r="J148" s="313">
        <f>SUM(J139,J141,J143,J145,J147)</f>
        <v>0</v>
      </c>
    </row>
    <row r="149" spans="2:10" ht="18" customHeight="1">
      <c r="B149" s="689" t="s">
        <v>446</v>
      </c>
      <c r="C149" s="690"/>
      <c r="D149" s="294">
        <f>D148/D137</f>
        <v>0.09582963620230701</v>
      </c>
      <c r="E149" s="689" t="s">
        <v>446</v>
      </c>
      <c r="F149" s="690"/>
      <c r="G149" s="294"/>
      <c r="H149" s="689" t="s">
        <v>446</v>
      </c>
      <c r="I149" s="690"/>
      <c r="J149" s="313"/>
    </row>
    <row r="150" spans="2:10" ht="18" customHeight="1">
      <c r="B150" s="689" t="s">
        <v>447</v>
      </c>
      <c r="C150" s="690"/>
      <c r="D150" s="294">
        <f>-33.3*(D149-0.1)+14</f>
        <v>14.138873114463177</v>
      </c>
      <c r="E150" s="689" t="s">
        <v>447</v>
      </c>
      <c r="F150" s="690"/>
      <c r="G150" s="294"/>
      <c r="H150" s="689" t="s">
        <v>447</v>
      </c>
      <c r="I150" s="690"/>
      <c r="J150" s="313"/>
    </row>
    <row r="151" spans="2:11" ht="18" customHeight="1">
      <c r="B151" s="689" t="s">
        <v>448</v>
      </c>
      <c r="C151" s="690"/>
      <c r="D151" s="295">
        <f>600*600</f>
        <v>360000</v>
      </c>
      <c r="E151" s="689" t="s">
        <v>448</v>
      </c>
      <c r="F151" s="690"/>
      <c r="G151" s="295"/>
      <c r="H151" s="689" t="s">
        <v>448</v>
      </c>
      <c r="I151" s="690"/>
      <c r="J151" s="340"/>
      <c r="K151" t="s">
        <v>458</v>
      </c>
    </row>
    <row r="152" spans="2:11" ht="18" customHeight="1">
      <c r="B152" s="689" t="s">
        <v>450</v>
      </c>
      <c r="C152" s="690"/>
      <c r="D152" s="295">
        <f>D151*(D150-1)</f>
        <v>4729994.321206744</v>
      </c>
      <c r="E152" s="689" t="s">
        <v>450</v>
      </c>
      <c r="F152" s="690"/>
      <c r="G152" s="295"/>
      <c r="H152" s="689" t="s">
        <v>450</v>
      </c>
      <c r="I152" s="690"/>
      <c r="J152" s="295"/>
      <c r="K152" s="147">
        <f>SUM(D152,G152,J152)</f>
        <v>4729994.321206744</v>
      </c>
    </row>
    <row r="153" ht="18" customHeight="1"/>
    <row r="154" spans="2:10" ht="18" customHeight="1" thickBot="1">
      <c r="B154" s="276" t="s">
        <v>459</v>
      </c>
      <c r="C154" s="692" t="s">
        <v>452</v>
      </c>
      <c r="D154" s="693"/>
      <c r="E154" s="277" t="s">
        <v>460</v>
      </c>
      <c r="F154" s="692" t="s">
        <v>452</v>
      </c>
      <c r="G154" s="694"/>
      <c r="H154" s="277" t="s">
        <v>461</v>
      </c>
      <c r="I154" s="692" t="s">
        <v>452</v>
      </c>
      <c r="J154" s="694"/>
    </row>
    <row r="155" spans="2:10" ht="18" customHeight="1" thickTop="1">
      <c r="B155" s="278" t="s">
        <v>455</v>
      </c>
      <c r="C155" s="802"/>
      <c r="D155" s="280" t="s">
        <v>456</v>
      </c>
      <c r="E155" s="278" t="s">
        <v>455</v>
      </c>
      <c r="F155" s="802"/>
      <c r="G155" s="280" t="s">
        <v>456</v>
      </c>
      <c r="H155" s="278" t="s">
        <v>455</v>
      </c>
      <c r="I155" s="279"/>
      <c r="J155" s="339" t="s">
        <v>456</v>
      </c>
    </row>
    <row r="156" spans="2:10" ht="18" customHeight="1" thickBot="1">
      <c r="B156" s="282" t="s">
        <v>457</v>
      </c>
      <c r="C156" s="803"/>
      <c r="D156" s="284">
        <f>C155*C156</f>
        <v>0</v>
      </c>
      <c r="E156" s="282" t="s">
        <v>457</v>
      </c>
      <c r="F156" s="803"/>
      <c r="G156" s="284">
        <f>F155*F156</f>
        <v>0</v>
      </c>
      <c r="H156" s="282" t="s">
        <v>457</v>
      </c>
      <c r="I156" s="283"/>
      <c r="J156" s="285">
        <f>I155*I156</f>
        <v>0</v>
      </c>
    </row>
    <row r="157" spans="2:10" ht="18" customHeight="1" thickTop="1">
      <c r="B157" s="278" t="s">
        <v>431</v>
      </c>
      <c r="C157" s="802"/>
      <c r="D157" s="280" t="s">
        <v>430</v>
      </c>
      <c r="E157" s="278" t="s">
        <v>431</v>
      </c>
      <c r="F157" s="802"/>
      <c r="G157" s="280" t="s">
        <v>430</v>
      </c>
      <c r="H157" s="278" t="s">
        <v>431</v>
      </c>
      <c r="I157" s="279"/>
      <c r="J157" s="281" t="s">
        <v>430</v>
      </c>
    </row>
    <row r="158" spans="2:10" ht="18" customHeight="1">
      <c r="B158" s="286" t="s">
        <v>432</v>
      </c>
      <c r="C158" s="804"/>
      <c r="D158" s="288">
        <f>C157*C158</f>
        <v>0</v>
      </c>
      <c r="E158" s="286" t="s">
        <v>432</v>
      </c>
      <c r="F158" s="804"/>
      <c r="G158" s="288">
        <f>F157*F158</f>
        <v>0</v>
      </c>
      <c r="H158" s="286" t="s">
        <v>432</v>
      </c>
      <c r="I158" s="287"/>
      <c r="J158" s="289">
        <f>I157*I158</f>
        <v>0</v>
      </c>
    </row>
    <row r="159" spans="2:10" ht="18" customHeight="1">
      <c r="B159" s="290" t="s">
        <v>433</v>
      </c>
      <c r="C159" s="805"/>
      <c r="D159" s="292" t="s">
        <v>434</v>
      </c>
      <c r="E159" s="290" t="s">
        <v>433</v>
      </c>
      <c r="F159" s="805"/>
      <c r="G159" s="292" t="s">
        <v>434</v>
      </c>
      <c r="H159" s="290" t="s">
        <v>433</v>
      </c>
      <c r="I159" s="291"/>
      <c r="J159" s="293" t="s">
        <v>434</v>
      </c>
    </row>
    <row r="160" spans="2:10" ht="18" customHeight="1">
      <c r="B160" s="286" t="s">
        <v>435</v>
      </c>
      <c r="C160" s="804"/>
      <c r="D160" s="288">
        <f>C159*C160</f>
        <v>0</v>
      </c>
      <c r="E160" s="286" t="s">
        <v>435</v>
      </c>
      <c r="F160" s="804"/>
      <c r="G160" s="288">
        <f>F159*F160</f>
        <v>0</v>
      </c>
      <c r="H160" s="286" t="s">
        <v>435</v>
      </c>
      <c r="I160" s="287"/>
      <c r="J160" s="289">
        <f>I159*I160</f>
        <v>0</v>
      </c>
    </row>
    <row r="161" spans="2:10" ht="18" customHeight="1">
      <c r="B161" s="290" t="s">
        <v>436</v>
      </c>
      <c r="C161" s="805"/>
      <c r="D161" s="292" t="s">
        <v>437</v>
      </c>
      <c r="E161" s="290" t="s">
        <v>436</v>
      </c>
      <c r="F161" s="805"/>
      <c r="G161" s="292" t="s">
        <v>437</v>
      </c>
      <c r="H161" s="290" t="s">
        <v>436</v>
      </c>
      <c r="I161" s="291"/>
      <c r="J161" s="293" t="s">
        <v>437</v>
      </c>
    </row>
    <row r="162" spans="2:10" ht="18" customHeight="1">
      <c r="B162" s="286" t="s">
        <v>438</v>
      </c>
      <c r="C162" s="804"/>
      <c r="D162" s="288">
        <f>C161*C162</f>
        <v>0</v>
      </c>
      <c r="E162" s="286" t="s">
        <v>438</v>
      </c>
      <c r="F162" s="804"/>
      <c r="G162" s="288">
        <f>F161*F162</f>
        <v>0</v>
      </c>
      <c r="H162" s="286" t="s">
        <v>438</v>
      </c>
      <c r="I162" s="287"/>
      <c r="J162" s="289">
        <f>I161*I162</f>
        <v>0</v>
      </c>
    </row>
    <row r="163" spans="2:10" ht="18" customHeight="1">
      <c r="B163" s="290" t="s">
        <v>439</v>
      </c>
      <c r="C163" s="805"/>
      <c r="D163" s="292" t="s">
        <v>440</v>
      </c>
      <c r="E163" s="290" t="s">
        <v>439</v>
      </c>
      <c r="F163" s="805"/>
      <c r="G163" s="292" t="s">
        <v>440</v>
      </c>
      <c r="H163" s="290" t="s">
        <v>439</v>
      </c>
      <c r="I163" s="291"/>
      <c r="J163" s="293" t="s">
        <v>440</v>
      </c>
    </row>
    <row r="164" spans="2:10" ht="18" customHeight="1">
      <c r="B164" s="286" t="s">
        <v>441</v>
      </c>
      <c r="C164" s="804"/>
      <c r="D164" s="288">
        <f>C163*C164</f>
        <v>0</v>
      </c>
      <c r="E164" s="286" t="s">
        <v>441</v>
      </c>
      <c r="F164" s="804"/>
      <c r="G164" s="288">
        <f>F163*F164</f>
        <v>0</v>
      </c>
      <c r="H164" s="286" t="s">
        <v>441</v>
      </c>
      <c r="I164" s="287"/>
      <c r="J164" s="289">
        <f>I163*I164</f>
        <v>0</v>
      </c>
    </row>
    <row r="165" spans="2:10" ht="18" customHeight="1">
      <c r="B165" s="290" t="s">
        <v>442</v>
      </c>
      <c r="C165" s="805"/>
      <c r="D165" s="292" t="s">
        <v>443</v>
      </c>
      <c r="E165" s="290" t="s">
        <v>442</v>
      </c>
      <c r="F165" s="805"/>
      <c r="G165" s="292" t="s">
        <v>443</v>
      </c>
      <c r="H165" s="290" t="s">
        <v>442</v>
      </c>
      <c r="I165" s="291"/>
      <c r="J165" s="293" t="s">
        <v>443</v>
      </c>
    </row>
    <row r="166" spans="2:10" ht="18" customHeight="1">
      <c r="B166" s="286" t="s">
        <v>444</v>
      </c>
      <c r="C166" s="804"/>
      <c r="D166" s="288">
        <f>C165*C166</f>
        <v>0</v>
      </c>
      <c r="E166" s="286" t="s">
        <v>444</v>
      </c>
      <c r="F166" s="804"/>
      <c r="G166" s="288">
        <f>F165*F166</f>
        <v>0</v>
      </c>
      <c r="H166" s="286" t="s">
        <v>444</v>
      </c>
      <c r="I166" s="287"/>
      <c r="J166" s="289">
        <f>I165*I166</f>
        <v>0</v>
      </c>
    </row>
    <row r="167" spans="2:10" ht="18" customHeight="1">
      <c r="B167" s="689" t="s">
        <v>445</v>
      </c>
      <c r="C167" s="690"/>
      <c r="D167" s="294">
        <f>SUM(D158,D160,D162,D164,D166)</f>
        <v>0</v>
      </c>
      <c r="E167" s="689" t="s">
        <v>445</v>
      </c>
      <c r="F167" s="690"/>
      <c r="G167" s="294">
        <f>SUM(G158,G160,G162,G164,G166)</f>
        <v>0</v>
      </c>
      <c r="H167" s="689" t="s">
        <v>445</v>
      </c>
      <c r="I167" s="690"/>
      <c r="J167" s="313">
        <f>SUM(J158,J160,J162,J164,J166)</f>
        <v>0</v>
      </c>
    </row>
    <row r="168" spans="2:10" ht="18" customHeight="1">
      <c r="B168" s="689" t="s">
        <v>446</v>
      </c>
      <c r="C168" s="690"/>
      <c r="D168" s="294"/>
      <c r="E168" s="689" t="s">
        <v>446</v>
      </c>
      <c r="F168" s="690"/>
      <c r="G168" s="294"/>
      <c r="H168" s="689" t="s">
        <v>446</v>
      </c>
      <c r="I168" s="690"/>
      <c r="J168" s="313"/>
    </row>
    <row r="169" spans="2:10" ht="18" customHeight="1">
      <c r="B169" s="689" t="s">
        <v>447</v>
      </c>
      <c r="C169" s="690"/>
      <c r="D169" s="294"/>
      <c r="E169" s="689" t="s">
        <v>447</v>
      </c>
      <c r="F169" s="690"/>
      <c r="G169" s="294"/>
      <c r="H169" s="689" t="s">
        <v>447</v>
      </c>
      <c r="I169" s="690"/>
      <c r="J169" s="313"/>
    </row>
    <row r="170" spans="2:11" ht="18" customHeight="1">
      <c r="B170" s="689" t="s">
        <v>448</v>
      </c>
      <c r="C170" s="690"/>
      <c r="D170" s="295"/>
      <c r="E170" s="689" t="s">
        <v>448</v>
      </c>
      <c r="F170" s="690"/>
      <c r="G170" s="295"/>
      <c r="H170" s="689" t="s">
        <v>448</v>
      </c>
      <c r="I170" s="690"/>
      <c r="J170" s="340"/>
      <c r="K170" t="s">
        <v>462</v>
      </c>
    </row>
    <row r="171" spans="2:11" ht="18" customHeight="1">
      <c r="B171" s="689" t="s">
        <v>450</v>
      </c>
      <c r="C171" s="690"/>
      <c r="D171" s="295"/>
      <c r="E171" s="689" t="s">
        <v>450</v>
      </c>
      <c r="F171" s="690"/>
      <c r="G171" s="295"/>
      <c r="H171" s="689" t="s">
        <v>450</v>
      </c>
      <c r="I171" s="690"/>
      <c r="J171" s="295"/>
      <c r="K171" s="147">
        <f>SUM(D171,G171,J171)</f>
        <v>0</v>
      </c>
    </row>
    <row r="172" ht="18" customHeight="1"/>
    <row r="173" spans="2:10" ht="18" customHeight="1" thickBot="1">
      <c r="B173" s="276" t="s">
        <v>463</v>
      </c>
      <c r="C173" s="692" t="s">
        <v>452</v>
      </c>
      <c r="D173" s="693"/>
      <c r="E173" s="277" t="s">
        <v>464</v>
      </c>
      <c r="F173" s="692" t="s">
        <v>452</v>
      </c>
      <c r="G173" s="694"/>
      <c r="H173" s="277" t="s">
        <v>465</v>
      </c>
      <c r="I173" s="692" t="s">
        <v>452</v>
      </c>
      <c r="J173" s="694"/>
    </row>
    <row r="174" spans="2:10" ht="18" customHeight="1" thickTop="1">
      <c r="B174" s="278" t="s">
        <v>455</v>
      </c>
      <c r="C174" s="802"/>
      <c r="D174" s="280" t="s">
        <v>456</v>
      </c>
      <c r="E174" s="278" t="s">
        <v>455</v>
      </c>
      <c r="F174" s="802"/>
      <c r="G174" s="280" t="s">
        <v>456</v>
      </c>
      <c r="H174" s="278" t="s">
        <v>455</v>
      </c>
      <c r="I174" s="279"/>
      <c r="J174" s="339" t="s">
        <v>456</v>
      </c>
    </row>
    <row r="175" spans="2:10" ht="18" customHeight="1" thickBot="1">
      <c r="B175" s="282" t="s">
        <v>457</v>
      </c>
      <c r="C175" s="803"/>
      <c r="D175" s="284">
        <f>C174*C175</f>
        <v>0</v>
      </c>
      <c r="E175" s="282" t="s">
        <v>457</v>
      </c>
      <c r="F175" s="803"/>
      <c r="G175" s="284">
        <f>F174*F175</f>
        <v>0</v>
      </c>
      <c r="H175" s="282" t="s">
        <v>457</v>
      </c>
      <c r="I175" s="283"/>
      <c r="J175" s="285">
        <f>I174*I175</f>
        <v>0</v>
      </c>
    </row>
    <row r="176" spans="2:10" ht="18" customHeight="1" thickTop="1">
      <c r="B176" s="278" t="s">
        <v>431</v>
      </c>
      <c r="C176" s="802"/>
      <c r="D176" s="280" t="s">
        <v>430</v>
      </c>
      <c r="E176" s="278" t="s">
        <v>431</v>
      </c>
      <c r="F176" s="802"/>
      <c r="G176" s="280" t="s">
        <v>430</v>
      </c>
      <c r="H176" s="278" t="s">
        <v>431</v>
      </c>
      <c r="I176" s="279"/>
      <c r="J176" s="281" t="s">
        <v>430</v>
      </c>
    </row>
    <row r="177" spans="2:10" ht="18" customHeight="1">
      <c r="B177" s="286" t="s">
        <v>432</v>
      </c>
      <c r="C177" s="804"/>
      <c r="D177" s="288">
        <f>C176*C177</f>
        <v>0</v>
      </c>
      <c r="E177" s="286" t="s">
        <v>432</v>
      </c>
      <c r="F177" s="804"/>
      <c r="G177" s="288">
        <f>F176*F177</f>
        <v>0</v>
      </c>
      <c r="H177" s="286" t="s">
        <v>432</v>
      </c>
      <c r="I177" s="287"/>
      <c r="J177" s="289">
        <f>I176*I177</f>
        <v>0</v>
      </c>
    </row>
    <row r="178" spans="2:10" ht="18" customHeight="1">
      <c r="B178" s="290" t="s">
        <v>433</v>
      </c>
      <c r="C178" s="805"/>
      <c r="D178" s="292" t="s">
        <v>434</v>
      </c>
      <c r="E178" s="290" t="s">
        <v>433</v>
      </c>
      <c r="F178" s="805"/>
      <c r="G178" s="292" t="s">
        <v>434</v>
      </c>
      <c r="H178" s="290" t="s">
        <v>433</v>
      </c>
      <c r="I178" s="291"/>
      <c r="J178" s="293" t="s">
        <v>434</v>
      </c>
    </row>
    <row r="179" spans="2:10" ht="18" customHeight="1">
      <c r="B179" s="286" t="s">
        <v>435</v>
      </c>
      <c r="C179" s="804"/>
      <c r="D179" s="288">
        <f>C178*C179</f>
        <v>0</v>
      </c>
      <c r="E179" s="286" t="s">
        <v>435</v>
      </c>
      <c r="F179" s="804"/>
      <c r="G179" s="288">
        <f>F178*F179</f>
        <v>0</v>
      </c>
      <c r="H179" s="286" t="s">
        <v>435</v>
      </c>
      <c r="I179" s="287"/>
      <c r="J179" s="289">
        <f>I178*I179</f>
        <v>0</v>
      </c>
    </row>
    <row r="180" spans="2:10" ht="18" customHeight="1">
      <c r="B180" s="290" t="s">
        <v>436</v>
      </c>
      <c r="C180" s="805"/>
      <c r="D180" s="292" t="s">
        <v>437</v>
      </c>
      <c r="E180" s="290" t="s">
        <v>436</v>
      </c>
      <c r="F180" s="805"/>
      <c r="G180" s="292" t="s">
        <v>437</v>
      </c>
      <c r="H180" s="290" t="s">
        <v>436</v>
      </c>
      <c r="I180" s="291"/>
      <c r="J180" s="293" t="s">
        <v>437</v>
      </c>
    </row>
    <row r="181" spans="2:10" ht="18" customHeight="1">
      <c r="B181" s="286" t="s">
        <v>438</v>
      </c>
      <c r="C181" s="804"/>
      <c r="D181" s="288">
        <f>C180*C181</f>
        <v>0</v>
      </c>
      <c r="E181" s="286" t="s">
        <v>438</v>
      </c>
      <c r="F181" s="804"/>
      <c r="G181" s="288">
        <f>F180*F181</f>
        <v>0</v>
      </c>
      <c r="H181" s="286" t="s">
        <v>438</v>
      </c>
      <c r="I181" s="287"/>
      <c r="J181" s="289">
        <f>I180*I181</f>
        <v>0</v>
      </c>
    </row>
    <row r="182" spans="2:10" ht="18" customHeight="1">
      <c r="B182" s="290" t="s">
        <v>439</v>
      </c>
      <c r="C182" s="805"/>
      <c r="D182" s="292" t="s">
        <v>440</v>
      </c>
      <c r="E182" s="290" t="s">
        <v>439</v>
      </c>
      <c r="F182" s="805"/>
      <c r="G182" s="292" t="s">
        <v>440</v>
      </c>
      <c r="H182" s="290" t="s">
        <v>439</v>
      </c>
      <c r="I182" s="291"/>
      <c r="J182" s="293" t="s">
        <v>440</v>
      </c>
    </row>
    <row r="183" spans="2:10" ht="18" customHeight="1">
      <c r="B183" s="286" t="s">
        <v>441</v>
      </c>
      <c r="C183" s="804"/>
      <c r="D183" s="288">
        <f>C182*C183</f>
        <v>0</v>
      </c>
      <c r="E183" s="286" t="s">
        <v>441</v>
      </c>
      <c r="F183" s="804"/>
      <c r="G183" s="288">
        <f>F182*F183</f>
        <v>0</v>
      </c>
      <c r="H183" s="286" t="s">
        <v>441</v>
      </c>
      <c r="I183" s="287"/>
      <c r="J183" s="289">
        <f>I182*I183</f>
        <v>0</v>
      </c>
    </row>
    <row r="184" spans="2:10" ht="18" customHeight="1">
      <c r="B184" s="290" t="s">
        <v>442</v>
      </c>
      <c r="C184" s="805"/>
      <c r="D184" s="292" t="s">
        <v>443</v>
      </c>
      <c r="E184" s="290" t="s">
        <v>442</v>
      </c>
      <c r="F184" s="805"/>
      <c r="G184" s="292" t="s">
        <v>443</v>
      </c>
      <c r="H184" s="290" t="s">
        <v>442</v>
      </c>
      <c r="I184" s="291"/>
      <c r="J184" s="293" t="s">
        <v>443</v>
      </c>
    </row>
    <row r="185" spans="2:10" ht="18" customHeight="1">
      <c r="B185" s="286" t="s">
        <v>444</v>
      </c>
      <c r="C185" s="804"/>
      <c r="D185" s="288">
        <f>C184*C185</f>
        <v>0</v>
      </c>
      <c r="E185" s="286" t="s">
        <v>444</v>
      </c>
      <c r="F185" s="804"/>
      <c r="G185" s="288">
        <f>F184*F185</f>
        <v>0</v>
      </c>
      <c r="H185" s="286" t="s">
        <v>444</v>
      </c>
      <c r="I185" s="287"/>
      <c r="J185" s="289">
        <f>I184*I185</f>
        <v>0</v>
      </c>
    </row>
    <row r="186" spans="2:10" ht="18" customHeight="1">
      <c r="B186" s="689" t="s">
        <v>445</v>
      </c>
      <c r="C186" s="690"/>
      <c r="D186" s="294">
        <f>SUM(D177,D179,D181,D183,D185)</f>
        <v>0</v>
      </c>
      <c r="E186" s="689" t="s">
        <v>445</v>
      </c>
      <c r="F186" s="690"/>
      <c r="G186" s="294">
        <f>SUM(G177,G179,G181,G183,G185)</f>
        <v>0</v>
      </c>
      <c r="H186" s="689" t="s">
        <v>445</v>
      </c>
      <c r="I186" s="690"/>
      <c r="J186" s="313">
        <f>SUM(J177,J179,J181,J183,J185)</f>
        <v>0</v>
      </c>
    </row>
    <row r="187" spans="2:10" ht="18" customHeight="1">
      <c r="B187" s="689" t="s">
        <v>446</v>
      </c>
      <c r="C187" s="690"/>
      <c r="D187" s="294"/>
      <c r="E187" s="689" t="s">
        <v>446</v>
      </c>
      <c r="F187" s="690"/>
      <c r="G187" s="294"/>
      <c r="H187" s="689" t="s">
        <v>446</v>
      </c>
      <c r="I187" s="690"/>
      <c r="J187" s="313"/>
    </row>
    <row r="188" spans="2:10" ht="18" customHeight="1">
      <c r="B188" s="689" t="s">
        <v>447</v>
      </c>
      <c r="C188" s="690"/>
      <c r="D188" s="294"/>
      <c r="E188" s="689" t="s">
        <v>447</v>
      </c>
      <c r="F188" s="690"/>
      <c r="G188" s="294"/>
      <c r="H188" s="689" t="s">
        <v>447</v>
      </c>
      <c r="I188" s="690"/>
      <c r="J188" s="313"/>
    </row>
    <row r="189" spans="2:11" ht="18" customHeight="1">
      <c r="B189" s="689" t="s">
        <v>448</v>
      </c>
      <c r="C189" s="690"/>
      <c r="D189" s="295"/>
      <c r="E189" s="689" t="s">
        <v>448</v>
      </c>
      <c r="F189" s="690"/>
      <c r="G189" s="295"/>
      <c r="H189" s="689" t="s">
        <v>448</v>
      </c>
      <c r="I189" s="690"/>
      <c r="J189" s="340"/>
      <c r="K189" t="s">
        <v>466</v>
      </c>
    </row>
    <row r="190" spans="2:11" ht="18" customHeight="1">
      <c r="B190" s="689" t="s">
        <v>450</v>
      </c>
      <c r="C190" s="690"/>
      <c r="D190" s="295"/>
      <c r="E190" s="689" t="s">
        <v>450</v>
      </c>
      <c r="F190" s="690"/>
      <c r="G190" s="295"/>
      <c r="H190" s="689" t="s">
        <v>450</v>
      </c>
      <c r="I190" s="690"/>
      <c r="J190" s="295"/>
      <c r="K190" s="147">
        <f>SUM(D190,G190,J190)</f>
        <v>0</v>
      </c>
    </row>
    <row r="191" ht="18" customHeight="1"/>
    <row r="192" spans="8:11" ht="18" customHeight="1">
      <c r="H192" s="691" t="s">
        <v>467</v>
      </c>
      <c r="I192" s="690"/>
      <c r="J192" s="557">
        <f>SUM(K133,K152,K171,K190)</f>
        <v>12945798.98837487</v>
      </c>
      <c r="K192" s="559"/>
    </row>
    <row r="193" ht="18" customHeight="1">
      <c r="B193" t="s">
        <v>481</v>
      </c>
    </row>
    <row r="194" spans="2:10" ht="18" customHeight="1" thickBot="1">
      <c r="B194" s="276" t="s">
        <v>427</v>
      </c>
      <c r="C194" s="692" t="s">
        <v>672</v>
      </c>
      <c r="D194" s="693"/>
      <c r="E194" s="277" t="s">
        <v>428</v>
      </c>
      <c r="F194" s="692" t="s">
        <v>673</v>
      </c>
      <c r="G194" s="694"/>
      <c r="H194" s="277" t="s">
        <v>429</v>
      </c>
      <c r="I194" s="692" t="s">
        <v>452</v>
      </c>
      <c r="J194" s="694"/>
    </row>
    <row r="195" spans="2:10" ht="18" customHeight="1" thickTop="1">
      <c r="B195" s="278" t="s">
        <v>455</v>
      </c>
      <c r="C195" s="781">
        <v>6950</v>
      </c>
      <c r="D195" s="280" t="s">
        <v>456</v>
      </c>
      <c r="E195" s="278" t="s">
        <v>455</v>
      </c>
      <c r="F195" s="781">
        <v>6950</v>
      </c>
      <c r="G195" s="280" t="s">
        <v>456</v>
      </c>
      <c r="H195" s="278" t="s">
        <v>455</v>
      </c>
      <c r="I195" s="279"/>
      <c r="J195" s="339" t="s">
        <v>456</v>
      </c>
    </row>
    <row r="196" spans="2:10" ht="18" customHeight="1" thickBot="1">
      <c r="B196" s="282" t="s">
        <v>457</v>
      </c>
      <c r="C196" s="782">
        <v>3725</v>
      </c>
      <c r="D196" s="284">
        <f>C195*C196</f>
        <v>25888750</v>
      </c>
      <c r="E196" s="282" t="s">
        <v>457</v>
      </c>
      <c r="F196" s="782">
        <v>3725</v>
      </c>
      <c r="G196" s="284">
        <f>F195*F196</f>
        <v>25888750</v>
      </c>
      <c r="H196" s="282" t="s">
        <v>457</v>
      </c>
      <c r="I196" s="283"/>
      <c r="J196" s="285">
        <f>I195*I196</f>
        <v>0</v>
      </c>
    </row>
    <row r="197" spans="2:10" ht="18" customHeight="1" thickTop="1">
      <c r="B197" s="278" t="s">
        <v>431</v>
      </c>
      <c r="C197" s="781">
        <v>2700</v>
      </c>
      <c r="D197" s="280" t="s">
        <v>430</v>
      </c>
      <c r="E197" s="278" t="s">
        <v>431</v>
      </c>
      <c r="F197" s="781">
        <v>1350</v>
      </c>
      <c r="G197" s="280" t="s">
        <v>430</v>
      </c>
      <c r="H197" s="278" t="s">
        <v>431</v>
      </c>
      <c r="I197" s="279"/>
      <c r="J197" s="281" t="s">
        <v>430</v>
      </c>
    </row>
    <row r="198" spans="2:10" ht="18" customHeight="1">
      <c r="B198" s="286" t="s">
        <v>432</v>
      </c>
      <c r="C198" s="783">
        <v>2100</v>
      </c>
      <c r="D198" s="288">
        <f>C197*C198</f>
        <v>5670000</v>
      </c>
      <c r="E198" s="286" t="s">
        <v>432</v>
      </c>
      <c r="F198" s="783">
        <v>2400</v>
      </c>
      <c r="G198" s="288">
        <f>F197*F198</f>
        <v>3240000</v>
      </c>
      <c r="H198" s="286" t="s">
        <v>432</v>
      </c>
      <c r="I198" s="287"/>
      <c r="J198" s="289">
        <f>I197*I198</f>
        <v>0</v>
      </c>
    </row>
    <row r="199" spans="2:10" ht="18" customHeight="1">
      <c r="B199" s="290" t="s">
        <v>433</v>
      </c>
      <c r="C199" s="784">
        <v>1800</v>
      </c>
      <c r="D199" s="292" t="s">
        <v>434</v>
      </c>
      <c r="E199" s="290" t="s">
        <v>433</v>
      </c>
      <c r="F199" s="784">
        <v>750</v>
      </c>
      <c r="G199" s="292" t="s">
        <v>434</v>
      </c>
      <c r="H199" s="290" t="s">
        <v>433</v>
      </c>
      <c r="I199" s="291"/>
      <c r="J199" s="293" t="s">
        <v>434</v>
      </c>
    </row>
    <row r="200" spans="2:10" ht="18" customHeight="1">
      <c r="B200" s="286" t="s">
        <v>435</v>
      </c>
      <c r="C200" s="783">
        <v>2100</v>
      </c>
      <c r="D200" s="288">
        <f>C199*C200</f>
        <v>3780000</v>
      </c>
      <c r="E200" s="286" t="s">
        <v>435</v>
      </c>
      <c r="F200" s="783">
        <v>900</v>
      </c>
      <c r="G200" s="288">
        <f>F199*F200</f>
        <v>675000</v>
      </c>
      <c r="H200" s="286" t="s">
        <v>435</v>
      </c>
      <c r="I200" s="287"/>
      <c r="J200" s="289">
        <f>I199*I200</f>
        <v>0</v>
      </c>
    </row>
    <row r="201" spans="2:10" ht="18" customHeight="1">
      <c r="B201" s="290" t="s">
        <v>436</v>
      </c>
      <c r="C201" s="805"/>
      <c r="D201" s="292" t="s">
        <v>437</v>
      </c>
      <c r="E201" s="290" t="s">
        <v>436</v>
      </c>
      <c r="F201" s="784">
        <v>900</v>
      </c>
      <c r="G201" s="292" t="s">
        <v>437</v>
      </c>
      <c r="H201" s="290" t="s">
        <v>436</v>
      </c>
      <c r="I201" s="291"/>
      <c r="J201" s="293" t="s">
        <v>437</v>
      </c>
    </row>
    <row r="202" spans="2:10" ht="18" customHeight="1">
      <c r="B202" s="286" t="s">
        <v>438</v>
      </c>
      <c r="C202" s="804"/>
      <c r="D202" s="288">
        <f>C201*C202</f>
        <v>0</v>
      </c>
      <c r="E202" s="286" t="s">
        <v>438</v>
      </c>
      <c r="F202" s="783">
        <v>900</v>
      </c>
      <c r="G202" s="288">
        <f>F201*F202</f>
        <v>810000</v>
      </c>
      <c r="H202" s="286" t="s">
        <v>438</v>
      </c>
      <c r="I202" s="287"/>
      <c r="J202" s="289">
        <f>I201*I202</f>
        <v>0</v>
      </c>
    </row>
    <row r="203" spans="2:10" ht="18" customHeight="1">
      <c r="B203" s="290" t="s">
        <v>439</v>
      </c>
      <c r="C203" s="805"/>
      <c r="D203" s="292" t="s">
        <v>440</v>
      </c>
      <c r="E203" s="290" t="s">
        <v>439</v>
      </c>
      <c r="F203" s="784">
        <v>600</v>
      </c>
      <c r="G203" s="292" t="s">
        <v>440</v>
      </c>
      <c r="H203" s="290" t="s">
        <v>439</v>
      </c>
      <c r="I203" s="291"/>
      <c r="J203" s="293" t="s">
        <v>440</v>
      </c>
    </row>
    <row r="204" spans="2:10" ht="18" customHeight="1">
      <c r="B204" s="286" t="s">
        <v>441</v>
      </c>
      <c r="C204" s="804"/>
      <c r="D204" s="288">
        <f>C203*C204</f>
        <v>0</v>
      </c>
      <c r="E204" s="286" t="s">
        <v>441</v>
      </c>
      <c r="F204" s="783">
        <v>1350</v>
      </c>
      <c r="G204" s="288">
        <f>F203*F204</f>
        <v>810000</v>
      </c>
      <c r="H204" s="286" t="s">
        <v>441</v>
      </c>
      <c r="I204" s="287"/>
      <c r="J204" s="289">
        <f>I203*I204</f>
        <v>0</v>
      </c>
    </row>
    <row r="205" spans="2:10" ht="18" customHeight="1">
      <c r="B205" s="290" t="s">
        <v>442</v>
      </c>
      <c r="C205" s="805"/>
      <c r="D205" s="292" t="s">
        <v>443</v>
      </c>
      <c r="E205" s="290" t="s">
        <v>442</v>
      </c>
      <c r="F205" s="805"/>
      <c r="G205" s="292" t="s">
        <v>443</v>
      </c>
      <c r="H205" s="290" t="s">
        <v>442</v>
      </c>
      <c r="I205" s="291"/>
      <c r="J205" s="293" t="s">
        <v>443</v>
      </c>
    </row>
    <row r="206" spans="2:10" ht="18" customHeight="1">
      <c r="B206" s="286" t="s">
        <v>444</v>
      </c>
      <c r="C206" s="804"/>
      <c r="D206" s="288">
        <f>C205*C206</f>
        <v>0</v>
      </c>
      <c r="E206" s="286" t="s">
        <v>444</v>
      </c>
      <c r="F206" s="804"/>
      <c r="G206" s="288">
        <f>F205*F206</f>
        <v>0</v>
      </c>
      <c r="H206" s="286" t="s">
        <v>444</v>
      </c>
      <c r="I206" s="287"/>
      <c r="J206" s="289">
        <f>I205*I206</f>
        <v>0</v>
      </c>
    </row>
    <row r="207" spans="2:10" ht="18" customHeight="1">
      <c r="B207" s="689" t="s">
        <v>445</v>
      </c>
      <c r="C207" s="690"/>
      <c r="D207" s="294">
        <f>SUM(D198,D200,D202,D204,D206)</f>
        <v>9450000</v>
      </c>
      <c r="E207" s="689" t="s">
        <v>445</v>
      </c>
      <c r="F207" s="690"/>
      <c r="G207" s="294">
        <f>SUM(G198,G200,G202,G204,G206)</f>
        <v>5535000</v>
      </c>
      <c r="H207" s="689" t="s">
        <v>445</v>
      </c>
      <c r="I207" s="690"/>
      <c r="J207" s="313">
        <f>SUM(J198,J200,J202,J204,J206)</f>
        <v>0</v>
      </c>
    </row>
    <row r="208" spans="2:10" ht="18" customHeight="1">
      <c r="B208" s="689" t="s">
        <v>446</v>
      </c>
      <c r="C208" s="690"/>
      <c r="D208" s="294">
        <f>D207/D196</f>
        <v>0.36502341750760464</v>
      </c>
      <c r="E208" s="689" t="s">
        <v>446</v>
      </c>
      <c r="F208" s="690"/>
      <c r="G208" s="294">
        <f>G207/G196</f>
        <v>0.21379943025445416</v>
      </c>
      <c r="H208" s="689" t="s">
        <v>446</v>
      </c>
      <c r="I208" s="690"/>
      <c r="J208" s="313"/>
    </row>
    <row r="209" spans="2:10" ht="18" customHeight="1">
      <c r="B209" s="689" t="s">
        <v>447</v>
      </c>
      <c r="C209" s="690"/>
      <c r="D209" s="294">
        <f>-33.3*(D208-0.1)+14</f>
        <v>5.174720196996768</v>
      </c>
      <c r="E209" s="689" t="s">
        <v>447</v>
      </c>
      <c r="F209" s="690"/>
      <c r="G209" s="294">
        <f>-33.3*(G208-0.1)+14</f>
        <v>10.210478972526676</v>
      </c>
      <c r="H209" s="689" t="s">
        <v>447</v>
      </c>
      <c r="I209" s="690"/>
      <c r="J209" s="313"/>
    </row>
    <row r="210" spans="2:11" ht="18" customHeight="1">
      <c r="B210" s="689" t="s">
        <v>448</v>
      </c>
      <c r="C210" s="690"/>
      <c r="D210" s="295">
        <f>600*600</f>
        <v>360000</v>
      </c>
      <c r="E210" s="689" t="s">
        <v>448</v>
      </c>
      <c r="F210" s="690"/>
      <c r="G210" s="295">
        <f>600*600</f>
        <v>360000</v>
      </c>
      <c r="H210" s="689" t="s">
        <v>448</v>
      </c>
      <c r="I210" s="690"/>
      <c r="J210" s="340"/>
      <c r="K210" t="s">
        <v>449</v>
      </c>
    </row>
    <row r="211" spans="2:11" ht="18" customHeight="1">
      <c r="B211" s="689" t="s">
        <v>450</v>
      </c>
      <c r="C211" s="690"/>
      <c r="D211" s="295">
        <f>D210*(D209-1)</f>
        <v>1502899.2709188366</v>
      </c>
      <c r="E211" s="689" t="s">
        <v>450</v>
      </c>
      <c r="F211" s="690"/>
      <c r="G211" s="295">
        <f>G210*(G209-1)</f>
        <v>3315772.4301096033</v>
      </c>
      <c r="H211" s="689" t="s">
        <v>450</v>
      </c>
      <c r="I211" s="690"/>
      <c r="J211" s="295"/>
      <c r="K211" s="147">
        <f>SUM(D211,G211,J211)</f>
        <v>4818671.70102844</v>
      </c>
    </row>
    <row r="212" ht="18" customHeight="1"/>
    <row r="213" spans="2:10" ht="18" customHeight="1" thickBot="1">
      <c r="B213" s="276" t="s">
        <v>451</v>
      </c>
      <c r="C213" s="692" t="s">
        <v>452</v>
      </c>
      <c r="D213" s="693"/>
      <c r="E213" s="277" t="s">
        <v>453</v>
      </c>
      <c r="F213" s="692" t="s">
        <v>452</v>
      </c>
      <c r="G213" s="694"/>
      <c r="H213" s="277" t="s">
        <v>454</v>
      </c>
      <c r="I213" s="692" t="s">
        <v>452</v>
      </c>
      <c r="J213" s="694"/>
    </row>
    <row r="214" spans="2:10" ht="18" customHeight="1" thickTop="1">
      <c r="B214" s="278" t="s">
        <v>455</v>
      </c>
      <c r="C214" s="802"/>
      <c r="D214" s="280" t="s">
        <v>456</v>
      </c>
      <c r="E214" s="278" t="s">
        <v>455</v>
      </c>
      <c r="F214" s="802"/>
      <c r="G214" s="280" t="s">
        <v>456</v>
      </c>
      <c r="H214" s="278" t="s">
        <v>455</v>
      </c>
      <c r="I214" s="279"/>
      <c r="J214" s="339" t="s">
        <v>456</v>
      </c>
    </row>
    <row r="215" spans="2:10" ht="18" customHeight="1" thickBot="1">
      <c r="B215" s="282" t="s">
        <v>457</v>
      </c>
      <c r="C215" s="803"/>
      <c r="D215" s="284">
        <f>C214*C215</f>
        <v>0</v>
      </c>
      <c r="E215" s="282" t="s">
        <v>457</v>
      </c>
      <c r="F215" s="803"/>
      <c r="G215" s="284">
        <f>F214*F215</f>
        <v>0</v>
      </c>
      <c r="H215" s="282" t="s">
        <v>457</v>
      </c>
      <c r="I215" s="283"/>
      <c r="J215" s="285">
        <f>I214*I215</f>
        <v>0</v>
      </c>
    </row>
    <row r="216" spans="2:10" ht="18" customHeight="1" thickTop="1">
      <c r="B216" s="278" t="s">
        <v>431</v>
      </c>
      <c r="C216" s="802"/>
      <c r="D216" s="280" t="s">
        <v>430</v>
      </c>
      <c r="E216" s="278" t="s">
        <v>431</v>
      </c>
      <c r="F216" s="802"/>
      <c r="G216" s="280" t="s">
        <v>430</v>
      </c>
      <c r="H216" s="278" t="s">
        <v>431</v>
      </c>
      <c r="I216" s="279"/>
      <c r="J216" s="281" t="s">
        <v>430</v>
      </c>
    </row>
    <row r="217" spans="2:10" ht="18" customHeight="1">
      <c r="B217" s="286" t="s">
        <v>432</v>
      </c>
      <c r="C217" s="804"/>
      <c r="D217" s="288">
        <f>C216*C217</f>
        <v>0</v>
      </c>
      <c r="E217" s="286" t="s">
        <v>432</v>
      </c>
      <c r="F217" s="804"/>
      <c r="G217" s="288">
        <f>F216*F217</f>
        <v>0</v>
      </c>
      <c r="H217" s="286" t="s">
        <v>432</v>
      </c>
      <c r="I217" s="287"/>
      <c r="J217" s="289">
        <f>I216*I217</f>
        <v>0</v>
      </c>
    </row>
    <row r="218" spans="2:10" ht="18" customHeight="1">
      <c r="B218" s="290" t="s">
        <v>433</v>
      </c>
      <c r="C218" s="805"/>
      <c r="D218" s="292" t="s">
        <v>434</v>
      </c>
      <c r="E218" s="290" t="s">
        <v>433</v>
      </c>
      <c r="F218" s="805"/>
      <c r="G218" s="292" t="s">
        <v>434</v>
      </c>
      <c r="H218" s="290" t="s">
        <v>433</v>
      </c>
      <c r="I218" s="291"/>
      <c r="J218" s="293" t="s">
        <v>434</v>
      </c>
    </row>
    <row r="219" spans="2:10" ht="18" customHeight="1">
      <c r="B219" s="286" t="s">
        <v>435</v>
      </c>
      <c r="C219" s="804"/>
      <c r="D219" s="288">
        <f>C218*C219</f>
        <v>0</v>
      </c>
      <c r="E219" s="286" t="s">
        <v>435</v>
      </c>
      <c r="F219" s="804"/>
      <c r="G219" s="288">
        <f>F218*F219</f>
        <v>0</v>
      </c>
      <c r="H219" s="286" t="s">
        <v>435</v>
      </c>
      <c r="I219" s="287"/>
      <c r="J219" s="289">
        <f>I218*I219</f>
        <v>0</v>
      </c>
    </row>
    <row r="220" spans="2:10" ht="18" customHeight="1">
      <c r="B220" s="290" t="s">
        <v>436</v>
      </c>
      <c r="C220" s="805"/>
      <c r="D220" s="292" t="s">
        <v>437</v>
      </c>
      <c r="E220" s="290" t="s">
        <v>436</v>
      </c>
      <c r="F220" s="805"/>
      <c r="G220" s="292" t="s">
        <v>437</v>
      </c>
      <c r="H220" s="290" t="s">
        <v>436</v>
      </c>
      <c r="I220" s="291"/>
      <c r="J220" s="293" t="s">
        <v>437</v>
      </c>
    </row>
    <row r="221" spans="2:10" ht="18" customHeight="1">
      <c r="B221" s="286" t="s">
        <v>438</v>
      </c>
      <c r="C221" s="804"/>
      <c r="D221" s="288">
        <f>C220*C221</f>
        <v>0</v>
      </c>
      <c r="E221" s="286" t="s">
        <v>438</v>
      </c>
      <c r="F221" s="804"/>
      <c r="G221" s="288">
        <f>F220*F221</f>
        <v>0</v>
      </c>
      <c r="H221" s="286" t="s">
        <v>438</v>
      </c>
      <c r="I221" s="287"/>
      <c r="J221" s="289">
        <f>I220*I221</f>
        <v>0</v>
      </c>
    </row>
    <row r="222" spans="2:10" ht="18" customHeight="1">
      <c r="B222" s="290" t="s">
        <v>439</v>
      </c>
      <c r="C222" s="805"/>
      <c r="D222" s="292" t="s">
        <v>440</v>
      </c>
      <c r="E222" s="290" t="s">
        <v>439</v>
      </c>
      <c r="F222" s="805"/>
      <c r="G222" s="292" t="s">
        <v>440</v>
      </c>
      <c r="H222" s="290" t="s">
        <v>439</v>
      </c>
      <c r="I222" s="291"/>
      <c r="J222" s="293" t="s">
        <v>440</v>
      </c>
    </row>
    <row r="223" spans="2:10" ht="18" customHeight="1">
      <c r="B223" s="286" t="s">
        <v>441</v>
      </c>
      <c r="C223" s="804"/>
      <c r="D223" s="288">
        <f>C222*C223</f>
        <v>0</v>
      </c>
      <c r="E223" s="286" t="s">
        <v>441</v>
      </c>
      <c r="F223" s="804"/>
      <c r="G223" s="288">
        <f>F222*F223</f>
        <v>0</v>
      </c>
      <c r="H223" s="286" t="s">
        <v>441</v>
      </c>
      <c r="I223" s="287"/>
      <c r="J223" s="289">
        <f>I222*I223</f>
        <v>0</v>
      </c>
    </row>
    <row r="224" spans="2:10" ht="18" customHeight="1">
      <c r="B224" s="290" t="s">
        <v>442</v>
      </c>
      <c r="C224" s="805"/>
      <c r="D224" s="292" t="s">
        <v>443</v>
      </c>
      <c r="E224" s="290" t="s">
        <v>442</v>
      </c>
      <c r="F224" s="805"/>
      <c r="G224" s="292" t="s">
        <v>443</v>
      </c>
      <c r="H224" s="290" t="s">
        <v>442</v>
      </c>
      <c r="I224" s="291"/>
      <c r="J224" s="293" t="s">
        <v>443</v>
      </c>
    </row>
    <row r="225" spans="2:10" ht="18" customHeight="1">
      <c r="B225" s="286" t="s">
        <v>444</v>
      </c>
      <c r="C225" s="804"/>
      <c r="D225" s="288">
        <f>C224*C225</f>
        <v>0</v>
      </c>
      <c r="E225" s="286" t="s">
        <v>444</v>
      </c>
      <c r="F225" s="804"/>
      <c r="G225" s="288">
        <f>F224*F225</f>
        <v>0</v>
      </c>
      <c r="H225" s="286" t="s">
        <v>444</v>
      </c>
      <c r="I225" s="287"/>
      <c r="J225" s="289">
        <f>I224*I225</f>
        <v>0</v>
      </c>
    </row>
    <row r="226" spans="2:10" ht="18" customHeight="1">
      <c r="B226" s="689" t="s">
        <v>445</v>
      </c>
      <c r="C226" s="690"/>
      <c r="D226" s="294">
        <f>SUM(D217,D219,D221,D223,D225)</f>
        <v>0</v>
      </c>
      <c r="E226" s="689" t="s">
        <v>445</v>
      </c>
      <c r="F226" s="690"/>
      <c r="G226" s="294">
        <f>SUM(G217,G219,G221,G223,G225)</f>
        <v>0</v>
      </c>
      <c r="H226" s="689" t="s">
        <v>445</v>
      </c>
      <c r="I226" s="690"/>
      <c r="J226" s="313">
        <f>SUM(J217,J219,J221,J223,J225)</f>
        <v>0</v>
      </c>
    </row>
    <row r="227" spans="2:10" ht="18" customHeight="1">
      <c r="B227" s="689" t="s">
        <v>446</v>
      </c>
      <c r="C227" s="690"/>
      <c r="D227" s="294"/>
      <c r="E227" s="689" t="s">
        <v>446</v>
      </c>
      <c r="F227" s="690"/>
      <c r="G227" s="294"/>
      <c r="H227" s="689" t="s">
        <v>446</v>
      </c>
      <c r="I227" s="690"/>
      <c r="J227" s="313"/>
    </row>
    <row r="228" spans="2:10" ht="18" customHeight="1">
      <c r="B228" s="689" t="s">
        <v>447</v>
      </c>
      <c r="C228" s="690"/>
      <c r="D228" s="294"/>
      <c r="E228" s="689" t="s">
        <v>447</v>
      </c>
      <c r="F228" s="690"/>
      <c r="G228" s="294"/>
      <c r="H228" s="689" t="s">
        <v>447</v>
      </c>
      <c r="I228" s="690"/>
      <c r="J228" s="313"/>
    </row>
    <row r="229" spans="2:11" ht="18" customHeight="1">
      <c r="B229" s="689" t="s">
        <v>448</v>
      </c>
      <c r="C229" s="690"/>
      <c r="D229" s="295"/>
      <c r="E229" s="689" t="s">
        <v>448</v>
      </c>
      <c r="F229" s="690"/>
      <c r="G229" s="295"/>
      <c r="H229" s="689" t="s">
        <v>448</v>
      </c>
      <c r="I229" s="690"/>
      <c r="J229" s="340"/>
      <c r="K229" t="s">
        <v>458</v>
      </c>
    </row>
    <row r="230" spans="2:11" ht="18" customHeight="1">
      <c r="B230" s="689" t="s">
        <v>450</v>
      </c>
      <c r="C230" s="690"/>
      <c r="D230" s="295"/>
      <c r="E230" s="689" t="s">
        <v>450</v>
      </c>
      <c r="F230" s="690"/>
      <c r="G230" s="295"/>
      <c r="H230" s="689" t="s">
        <v>450</v>
      </c>
      <c r="I230" s="690"/>
      <c r="J230" s="295"/>
      <c r="K230" s="147">
        <f>SUM(D230,G230,J230)</f>
        <v>0</v>
      </c>
    </row>
    <row r="231" ht="18" customHeight="1"/>
    <row r="232" spans="2:10" ht="18" customHeight="1" thickBot="1">
      <c r="B232" s="276" t="s">
        <v>459</v>
      </c>
      <c r="C232" s="692" t="s">
        <v>452</v>
      </c>
      <c r="D232" s="693"/>
      <c r="E232" s="277" t="s">
        <v>460</v>
      </c>
      <c r="F232" s="692" t="s">
        <v>452</v>
      </c>
      <c r="G232" s="694"/>
      <c r="H232" s="277" t="s">
        <v>461</v>
      </c>
      <c r="I232" s="692" t="s">
        <v>452</v>
      </c>
      <c r="J232" s="694"/>
    </row>
    <row r="233" spans="2:10" ht="18" customHeight="1" thickTop="1">
      <c r="B233" s="278" t="s">
        <v>455</v>
      </c>
      <c r="C233" s="802"/>
      <c r="D233" s="280" t="s">
        <v>456</v>
      </c>
      <c r="E233" s="278" t="s">
        <v>455</v>
      </c>
      <c r="F233" s="802"/>
      <c r="G233" s="280" t="s">
        <v>456</v>
      </c>
      <c r="H233" s="278" t="s">
        <v>455</v>
      </c>
      <c r="I233" s="279"/>
      <c r="J233" s="339" t="s">
        <v>456</v>
      </c>
    </row>
    <row r="234" spans="2:10" ht="18" customHeight="1" thickBot="1">
      <c r="B234" s="282" t="s">
        <v>457</v>
      </c>
      <c r="C234" s="803"/>
      <c r="D234" s="284">
        <f>C233*C234</f>
        <v>0</v>
      </c>
      <c r="E234" s="282" t="s">
        <v>457</v>
      </c>
      <c r="F234" s="803"/>
      <c r="G234" s="284">
        <f>F233*F234</f>
        <v>0</v>
      </c>
      <c r="H234" s="282" t="s">
        <v>457</v>
      </c>
      <c r="I234" s="283"/>
      <c r="J234" s="285">
        <f>I233*I234</f>
        <v>0</v>
      </c>
    </row>
    <row r="235" spans="2:10" ht="18" customHeight="1" thickTop="1">
      <c r="B235" s="278" t="s">
        <v>431</v>
      </c>
      <c r="C235" s="802"/>
      <c r="D235" s="280" t="s">
        <v>430</v>
      </c>
      <c r="E235" s="278" t="s">
        <v>431</v>
      </c>
      <c r="F235" s="802"/>
      <c r="G235" s="280" t="s">
        <v>430</v>
      </c>
      <c r="H235" s="278" t="s">
        <v>431</v>
      </c>
      <c r="I235" s="279"/>
      <c r="J235" s="281" t="s">
        <v>430</v>
      </c>
    </row>
    <row r="236" spans="2:10" ht="18" customHeight="1">
      <c r="B236" s="286" t="s">
        <v>432</v>
      </c>
      <c r="C236" s="804"/>
      <c r="D236" s="288">
        <f>C235*C236</f>
        <v>0</v>
      </c>
      <c r="E236" s="286" t="s">
        <v>432</v>
      </c>
      <c r="F236" s="804"/>
      <c r="G236" s="288">
        <f>F235*F236</f>
        <v>0</v>
      </c>
      <c r="H236" s="286" t="s">
        <v>432</v>
      </c>
      <c r="I236" s="287"/>
      <c r="J236" s="289">
        <f>I235*I236</f>
        <v>0</v>
      </c>
    </row>
    <row r="237" spans="2:10" ht="18" customHeight="1">
      <c r="B237" s="290" t="s">
        <v>433</v>
      </c>
      <c r="C237" s="805"/>
      <c r="D237" s="292" t="s">
        <v>434</v>
      </c>
      <c r="E237" s="290" t="s">
        <v>433</v>
      </c>
      <c r="F237" s="805"/>
      <c r="G237" s="292" t="s">
        <v>434</v>
      </c>
      <c r="H237" s="290" t="s">
        <v>433</v>
      </c>
      <c r="I237" s="291"/>
      <c r="J237" s="293" t="s">
        <v>434</v>
      </c>
    </row>
    <row r="238" spans="2:10" ht="18" customHeight="1">
      <c r="B238" s="286" t="s">
        <v>435</v>
      </c>
      <c r="C238" s="804"/>
      <c r="D238" s="288">
        <f>C237*C238</f>
        <v>0</v>
      </c>
      <c r="E238" s="286" t="s">
        <v>435</v>
      </c>
      <c r="F238" s="804"/>
      <c r="G238" s="288">
        <f>F237*F238</f>
        <v>0</v>
      </c>
      <c r="H238" s="286" t="s">
        <v>435</v>
      </c>
      <c r="I238" s="287"/>
      <c r="J238" s="289">
        <f>I237*I238</f>
        <v>0</v>
      </c>
    </row>
    <row r="239" spans="2:10" ht="18" customHeight="1">
      <c r="B239" s="290" t="s">
        <v>436</v>
      </c>
      <c r="C239" s="805"/>
      <c r="D239" s="292" t="s">
        <v>437</v>
      </c>
      <c r="E239" s="290" t="s">
        <v>436</v>
      </c>
      <c r="F239" s="805"/>
      <c r="G239" s="292" t="s">
        <v>437</v>
      </c>
      <c r="H239" s="290" t="s">
        <v>436</v>
      </c>
      <c r="I239" s="291"/>
      <c r="J239" s="293" t="s">
        <v>437</v>
      </c>
    </row>
    <row r="240" spans="2:10" ht="18" customHeight="1">
      <c r="B240" s="286" t="s">
        <v>438</v>
      </c>
      <c r="C240" s="804"/>
      <c r="D240" s="288">
        <f>C239*C240</f>
        <v>0</v>
      </c>
      <c r="E240" s="286" t="s">
        <v>438</v>
      </c>
      <c r="F240" s="804"/>
      <c r="G240" s="288">
        <f>F239*F240</f>
        <v>0</v>
      </c>
      <c r="H240" s="286" t="s">
        <v>438</v>
      </c>
      <c r="I240" s="287"/>
      <c r="J240" s="289">
        <f>I239*I240</f>
        <v>0</v>
      </c>
    </row>
    <row r="241" spans="2:10" ht="18" customHeight="1">
      <c r="B241" s="290" t="s">
        <v>439</v>
      </c>
      <c r="C241" s="805"/>
      <c r="D241" s="292" t="s">
        <v>440</v>
      </c>
      <c r="E241" s="290" t="s">
        <v>439</v>
      </c>
      <c r="F241" s="805"/>
      <c r="G241" s="292" t="s">
        <v>440</v>
      </c>
      <c r="H241" s="290" t="s">
        <v>439</v>
      </c>
      <c r="I241" s="291"/>
      <c r="J241" s="293" t="s">
        <v>440</v>
      </c>
    </row>
    <row r="242" spans="2:10" ht="18" customHeight="1">
      <c r="B242" s="286" t="s">
        <v>441</v>
      </c>
      <c r="C242" s="804"/>
      <c r="D242" s="288">
        <f>C241*C242</f>
        <v>0</v>
      </c>
      <c r="E242" s="286" t="s">
        <v>441</v>
      </c>
      <c r="F242" s="804"/>
      <c r="G242" s="288">
        <f>F241*F242</f>
        <v>0</v>
      </c>
      <c r="H242" s="286" t="s">
        <v>441</v>
      </c>
      <c r="I242" s="287"/>
      <c r="J242" s="289">
        <f>I241*I242</f>
        <v>0</v>
      </c>
    </row>
    <row r="243" spans="2:10" ht="18" customHeight="1">
      <c r="B243" s="290" t="s">
        <v>442</v>
      </c>
      <c r="C243" s="805"/>
      <c r="D243" s="292" t="s">
        <v>443</v>
      </c>
      <c r="E243" s="290" t="s">
        <v>442</v>
      </c>
      <c r="F243" s="805"/>
      <c r="G243" s="292" t="s">
        <v>443</v>
      </c>
      <c r="H243" s="290" t="s">
        <v>442</v>
      </c>
      <c r="I243" s="291"/>
      <c r="J243" s="293" t="s">
        <v>443</v>
      </c>
    </row>
    <row r="244" spans="2:10" ht="18" customHeight="1">
      <c r="B244" s="286" t="s">
        <v>444</v>
      </c>
      <c r="C244" s="804"/>
      <c r="D244" s="288">
        <f>C243*C244</f>
        <v>0</v>
      </c>
      <c r="E244" s="286" t="s">
        <v>444</v>
      </c>
      <c r="F244" s="804"/>
      <c r="G244" s="288">
        <f>F243*F244</f>
        <v>0</v>
      </c>
      <c r="H244" s="286" t="s">
        <v>444</v>
      </c>
      <c r="I244" s="287"/>
      <c r="J244" s="289">
        <f>I243*I244</f>
        <v>0</v>
      </c>
    </row>
    <row r="245" spans="2:10" ht="18" customHeight="1">
      <c r="B245" s="689" t="s">
        <v>445</v>
      </c>
      <c r="C245" s="690"/>
      <c r="D245" s="294">
        <f>SUM(D236,D238,D240,D242,D244)</f>
        <v>0</v>
      </c>
      <c r="E245" s="689" t="s">
        <v>445</v>
      </c>
      <c r="F245" s="690"/>
      <c r="G245" s="294">
        <f>SUM(G236,G238,G240,G242,G244)</f>
        <v>0</v>
      </c>
      <c r="H245" s="689" t="s">
        <v>445</v>
      </c>
      <c r="I245" s="690"/>
      <c r="J245" s="313">
        <f>SUM(J236,J238,J240,J242,J244)</f>
        <v>0</v>
      </c>
    </row>
    <row r="246" spans="2:10" ht="18" customHeight="1">
      <c r="B246" s="689" t="s">
        <v>446</v>
      </c>
      <c r="C246" s="690"/>
      <c r="D246" s="294"/>
      <c r="E246" s="689" t="s">
        <v>446</v>
      </c>
      <c r="F246" s="690"/>
      <c r="G246" s="294"/>
      <c r="H246" s="689" t="s">
        <v>446</v>
      </c>
      <c r="I246" s="690"/>
      <c r="J246" s="313"/>
    </row>
    <row r="247" spans="2:10" ht="18" customHeight="1">
      <c r="B247" s="689" t="s">
        <v>447</v>
      </c>
      <c r="C247" s="690"/>
      <c r="D247" s="294"/>
      <c r="E247" s="689" t="s">
        <v>447</v>
      </c>
      <c r="F247" s="690"/>
      <c r="G247" s="294"/>
      <c r="H247" s="689" t="s">
        <v>447</v>
      </c>
      <c r="I247" s="690"/>
      <c r="J247" s="313"/>
    </row>
    <row r="248" spans="2:11" ht="18" customHeight="1">
      <c r="B248" s="689" t="s">
        <v>448</v>
      </c>
      <c r="C248" s="690"/>
      <c r="D248" s="295"/>
      <c r="E248" s="689" t="s">
        <v>448</v>
      </c>
      <c r="F248" s="690"/>
      <c r="G248" s="295"/>
      <c r="H248" s="689" t="s">
        <v>448</v>
      </c>
      <c r="I248" s="690"/>
      <c r="J248" s="340"/>
      <c r="K248" t="s">
        <v>462</v>
      </c>
    </row>
    <row r="249" spans="2:11" ht="18" customHeight="1">
      <c r="B249" s="689" t="s">
        <v>450</v>
      </c>
      <c r="C249" s="690"/>
      <c r="D249" s="295"/>
      <c r="E249" s="689" t="s">
        <v>450</v>
      </c>
      <c r="F249" s="690"/>
      <c r="G249" s="295"/>
      <c r="H249" s="689" t="s">
        <v>450</v>
      </c>
      <c r="I249" s="690"/>
      <c r="J249" s="295"/>
      <c r="K249" s="147">
        <f>SUM(D249,G249,J249)</f>
        <v>0</v>
      </c>
    </row>
    <row r="250" ht="18" customHeight="1"/>
    <row r="251" spans="2:10" ht="18" customHeight="1" thickBot="1">
      <c r="B251" s="276" t="s">
        <v>463</v>
      </c>
      <c r="C251" s="692" t="s">
        <v>452</v>
      </c>
      <c r="D251" s="693"/>
      <c r="E251" s="277" t="s">
        <v>464</v>
      </c>
      <c r="F251" s="692" t="s">
        <v>452</v>
      </c>
      <c r="G251" s="694"/>
      <c r="H251" s="277" t="s">
        <v>465</v>
      </c>
      <c r="I251" s="692" t="s">
        <v>452</v>
      </c>
      <c r="J251" s="694"/>
    </row>
    <row r="252" spans="2:10" ht="18" customHeight="1" thickTop="1">
      <c r="B252" s="278" t="s">
        <v>455</v>
      </c>
      <c r="C252" s="279"/>
      <c r="D252" s="280" t="s">
        <v>456</v>
      </c>
      <c r="E252" s="278" t="s">
        <v>455</v>
      </c>
      <c r="F252" s="279"/>
      <c r="G252" s="280" t="s">
        <v>456</v>
      </c>
      <c r="H252" s="278" t="s">
        <v>455</v>
      </c>
      <c r="I252" s="279"/>
      <c r="J252" s="339" t="s">
        <v>456</v>
      </c>
    </row>
    <row r="253" spans="2:10" ht="18" customHeight="1" thickBot="1">
      <c r="B253" s="282" t="s">
        <v>457</v>
      </c>
      <c r="C253" s="283"/>
      <c r="D253" s="284">
        <f>C252*C253</f>
        <v>0</v>
      </c>
      <c r="E253" s="282" t="s">
        <v>457</v>
      </c>
      <c r="F253" s="283"/>
      <c r="G253" s="284">
        <f>F252*F253</f>
        <v>0</v>
      </c>
      <c r="H253" s="282" t="s">
        <v>457</v>
      </c>
      <c r="I253" s="283"/>
      <c r="J253" s="285">
        <f>I252*I253</f>
        <v>0</v>
      </c>
    </row>
    <row r="254" spans="2:10" ht="18" customHeight="1" thickTop="1">
      <c r="B254" s="278" t="s">
        <v>431</v>
      </c>
      <c r="C254" s="802"/>
      <c r="D254" s="280" t="s">
        <v>430</v>
      </c>
      <c r="E254" s="278" t="s">
        <v>431</v>
      </c>
      <c r="F254" s="802"/>
      <c r="G254" s="280" t="s">
        <v>430</v>
      </c>
      <c r="H254" s="278" t="s">
        <v>431</v>
      </c>
      <c r="I254" s="279"/>
      <c r="J254" s="281" t="s">
        <v>430</v>
      </c>
    </row>
    <row r="255" spans="2:10" ht="18" customHeight="1">
      <c r="B255" s="286" t="s">
        <v>432</v>
      </c>
      <c r="C255" s="804"/>
      <c r="D255" s="288">
        <f>C254*C255</f>
        <v>0</v>
      </c>
      <c r="E255" s="286" t="s">
        <v>432</v>
      </c>
      <c r="F255" s="804"/>
      <c r="G255" s="288">
        <f>F254*F255</f>
        <v>0</v>
      </c>
      <c r="H255" s="286" t="s">
        <v>432</v>
      </c>
      <c r="I255" s="287"/>
      <c r="J255" s="289">
        <f>I254*I255</f>
        <v>0</v>
      </c>
    </row>
    <row r="256" spans="2:10" ht="18" customHeight="1">
      <c r="B256" s="290" t="s">
        <v>433</v>
      </c>
      <c r="C256" s="805"/>
      <c r="D256" s="292" t="s">
        <v>434</v>
      </c>
      <c r="E256" s="290" t="s">
        <v>433</v>
      </c>
      <c r="F256" s="805"/>
      <c r="G256" s="292" t="s">
        <v>434</v>
      </c>
      <c r="H256" s="290" t="s">
        <v>433</v>
      </c>
      <c r="I256" s="291"/>
      <c r="J256" s="293" t="s">
        <v>434</v>
      </c>
    </row>
    <row r="257" spans="2:10" ht="18" customHeight="1">
      <c r="B257" s="286" t="s">
        <v>435</v>
      </c>
      <c r="C257" s="804"/>
      <c r="D257" s="288">
        <f>C256*C257</f>
        <v>0</v>
      </c>
      <c r="E257" s="286" t="s">
        <v>435</v>
      </c>
      <c r="F257" s="804"/>
      <c r="G257" s="288">
        <f>F256*F257</f>
        <v>0</v>
      </c>
      <c r="H257" s="286" t="s">
        <v>435</v>
      </c>
      <c r="I257" s="287"/>
      <c r="J257" s="289">
        <f>I256*I257</f>
        <v>0</v>
      </c>
    </row>
    <row r="258" spans="2:10" ht="18" customHeight="1">
      <c r="B258" s="290" t="s">
        <v>436</v>
      </c>
      <c r="C258" s="805"/>
      <c r="D258" s="292" t="s">
        <v>437</v>
      </c>
      <c r="E258" s="290" t="s">
        <v>436</v>
      </c>
      <c r="F258" s="805"/>
      <c r="G258" s="292" t="s">
        <v>437</v>
      </c>
      <c r="H258" s="290" t="s">
        <v>436</v>
      </c>
      <c r="I258" s="291"/>
      <c r="J258" s="293" t="s">
        <v>437</v>
      </c>
    </row>
    <row r="259" spans="2:10" ht="18" customHeight="1">
      <c r="B259" s="286" t="s">
        <v>438</v>
      </c>
      <c r="C259" s="804"/>
      <c r="D259" s="288">
        <f>C258*C259</f>
        <v>0</v>
      </c>
      <c r="E259" s="286" t="s">
        <v>438</v>
      </c>
      <c r="F259" s="804"/>
      <c r="G259" s="288">
        <f>F258*F259</f>
        <v>0</v>
      </c>
      <c r="H259" s="286" t="s">
        <v>438</v>
      </c>
      <c r="I259" s="287"/>
      <c r="J259" s="289">
        <f>I258*I259</f>
        <v>0</v>
      </c>
    </row>
    <row r="260" spans="2:10" ht="18" customHeight="1">
      <c r="B260" s="290" t="s">
        <v>439</v>
      </c>
      <c r="C260" s="805"/>
      <c r="D260" s="292" t="s">
        <v>440</v>
      </c>
      <c r="E260" s="290" t="s">
        <v>439</v>
      </c>
      <c r="F260" s="805"/>
      <c r="G260" s="292" t="s">
        <v>440</v>
      </c>
      <c r="H260" s="290" t="s">
        <v>439</v>
      </c>
      <c r="I260" s="291"/>
      <c r="J260" s="293" t="s">
        <v>440</v>
      </c>
    </row>
    <row r="261" spans="2:10" ht="18" customHeight="1">
      <c r="B261" s="286" t="s">
        <v>441</v>
      </c>
      <c r="C261" s="804"/>
      <c r="D261" s="288">
        <f>C260*C261</f>
        <v>0</v>
      </c>
      <c r="E261" s="286" t="s">
        <v>441</v>
      </c>
      <c r="F261" s="804"/>
      <c r="G261" s="288">
        <f>F260*F261</f>
        <v>0</v>
      </c>
      <c r="H261" s="286" t="s">
        <v>441</v>
      </c>
      <c r="I261" s="287"/>
      <c r="J261" s="289">
        <f>I260*I261</f>
        <v>0</v>
      </c>
    </row>
    <row r="262" spans="2:10" ht="18" customHeight="1">
      <c r="B262" s="290" t="s">
        <v>442</v>
      </c>
      <c r="C262" s="805"/>
      <c r="D262" s="292" t="s">
        <v>443</v>
      </c>
      <c r="E262" s="290" t="s">
        <v>442</v>
      </c>
      <c r="F262" s="805"/>
      <c r="G262" s="292" t="s">
        <v>443</v>
      </c>
      <c r="H262" s="290" t="s">
        <v>442</v>
      </c>
      <c r="I262" s="291"/>
      <c r="J262" s="293" t="s">
        <v>443</v>
      </c>
    </row>
    <row r="263" spans="2:10" ht="18" customHeight="1">
      <c r="B263" s="286" t="s">
        <v>444</v>
      </c>
      <c r="C263" s="804"/>
      <c r="D263" s="288">
        <f>C262*C263</f>
        <v>0</v>
      </c>
      <c r="E263" s="286" t="s">
        <v>444</v>
      </c>
      <c r="F263" s="804"/>
      <c r="G263" s="288">
        <f>F262*F263</f>
        <v>0</v>
      </c>
      <c r="H263" s="286" t="s">
        <v>444</v>
      </c>
      <c r="I263" s="287"/>
      <c r="J263" s="289">
        <f>I262*I263</f>
        <v>0</v>
      </c>
    </row>
    <row r="264" spans="2:10" ht="18" customHeight="1">
      <c r="B264" s="689" t="s">
        <v>445</v>
      </c>
      <c r="C264" s="690"/>
      <c r="D264" s="294">
        <f>SUM(D255,D257,D259,D261,D263)</f>
        <v>0</v>
      </c>
      <c r="E264" s="689" t="s">
        <v>445</v>
      </c>
      <c r="F264" s="690"/>
      <c r="G264" s="294">
        <f>SUM(G255,G257,G259,G261,G263)</f>
        <v>0</v>
      </c>
      <c r="H264" s="689" t="s">
        <v>445</v>
      </c>
      <c r="I264" s="690"/>
      <c r="J264" s="313">
        <f>SUM(J255,J257,J259,J261,J263)</f>
        <v>0</v>
      </c>
    </row>
    <row r="265" spans="2:10" ht="18" customHeight="1">
      <c r="B265" s="689" t="s">
        <v>446</v>
      </c>
      <c r="C265" s="690"/>
      <c r="D265" s="294"/>
      <c r="E265" s="689" t="s">
        <v>446</v>
      </c>
      <c r="F265" s="690"/>
      <c r="G265" s="294"/>
      <c r="H265" s="689" t="s">
        <v>446</v>
      </c>
      <c r="I265" s="690"/>
      <c r="J265" s="313"/>
    </row>
    <row r="266" spans="2:10" ht="18" customHeight="1">
      <c r="B266" s="689" t="s">
        <v>447</v>
      </c>
      <c r="C266" s="690"/>
      <c r="D266" s="294"/>
      <c r="E266" s="689" t="s">
        <v>447</v>
      </c>
      <c r="F266" s="690"/>
      <c r="G266" s="294"/>
      <c r="H266" s="689" t="s">
        <v>447</v>
      </c>
      <c r="I266" s="690"/>
      <c r="J266" s="313"/>
    </row>
    <row r="267" spans="2:11" ht="18" customHeight="1">
      <c r="B267" s="689" t="s">
        <v>448</v>
      </c>
      <c r="C267" s="690"/>
      <c r="D267" s="295"/>
      <c r="E267" s="689" t="s">
        <v>448</v>
      </c>
      <c r="F267" s="690"/>
      <c r="G267" s="295"/>
      <c r="H267" s="689" t="s">
        <v>448</v>
      </c>
      <c r="I267" s="690"/>
      <c r="J267" s="340"/>
      <c r="K267" t="s">
        <v>466</v>
      </c>
    </row>
    <row r="268" spans="2:11" ht="18" customHeight="1">
      <c r="B268" s="689" t="s">
        <v>450</v>
      </c>
      <c r="C268" s="690"/>
      <c r="D268" s="295"/>
      <c r="E268" s="689" t="s">
        <v>450</v>
      </c>
      <c r="F268" s="690"/>
      <c r="G268" s="295"/>
      <c r="H268" s="689" t="s">
        <v>450</v>
      </c>
      <c r="I268" s="690"/>
      <c r="J268" s="295"/>
      <c r="K268" s="147">
        <f>SUM(D268,G268,J268)</f>
        <v>0</v>
      </c>
    </row>
    <row r="269" ht="18" customHeight="1"/>
    <row r="270" spans="8:11" ht="18" customHeight="1">
      <c r="H270" s="691" t="s">
        <v>467</v>
      </c>
      <c r="I270" s="690"/>
      <c r="J270" s="557">
        <f>SUM(K211,K230,K249,K268)</f>
        <v>4818671.70102844</v>
      </c>
      <c r="K270" s="559"/>
    </row>
    <row r="271" ht="18" customHeight="1">
      <c r="B271" t="s">
        <v>482</v>
      </c>
    </row>
    <row r="272" spans="2:10" ht="18" customHeight="1" thickBot="1">
      <c r="B272" s="276" t="s">
        <v>427</v>
      </c>
      <c r="C272" s="692" t="s">
        <v>675</v>
      </c>
      <c r="D272" s="693"/>
      <c r="E272" s="277" t="s">
        <v>428</v>
      </c>
      <c r="F272" s="692" t="s">
        <v>676</v>
      </c>
      <c r="G272" s="694"/>
      <c r="H272" s="277" t="s">
        <v>429</v>
      </c>
      <c r="I272" s="692" t="s">
        <v>674</v>
      </c>
      <c r="J272" s="694"/>
    </row>
    <row r="273" spans="2:10" ht="18" customHeight="1" thickTop="1">
      <c r="B273" s="278" t="s">
        <v>455</v>
      </c>
      <c r="C273" s="781">
        <v>4925</v>
      </c>
      <c r="D273" s="280" t="s">
        <v>456</v>
      </c>
      <c r="E273" s="278" t="s">
        <v>455</v>
      </c>
      <c r="F273" s="781">
        <v>4025</v>
      </c>
      <c r="G273" s="280" t="s">
        <v>456</v>
      </c>
      <c r="H273" s="278" t="s">
        <v>455</v>
      </c>
      <c r="I273" s="279">
        <v>4925</v>
      </c>
      <c r="J273" s="339" t="s">
        <v>456</v>
      </c>
    </row>
    <row r="274" spans="2:10" ht="18" customHeight="1" thickBot="1">
      <c r="B274" s="282" t="s">
        <v>457</v>
      </c>
      <c r="C274" s="782">
        <v>3775</v>
      </c>
      <c r="D274" s="284">
        <f>C273*C274</f>
        <v>18591875</v>
      </c>
      <c r="E274" s="282" t="s">
        <v>457</v>
      </c>
      <c r="F274" s="782">
        <v>3775</v>
      </c>
      <c r="G274" s="284">
        <f>F273*F274</f>
        <v>15194375</v>
      </c>
      <c r="H274" s="282" t="s">
        <v>457</v>
      </c>
      <c r="I274" s="283">
        <v>3775</v>
      </c>
      <c r="J274" s="285">
        <f>I273*I274</f>
        <v>18591875</v>
      </c>
    </row>
    <row r="275" spans="2:10" ht="18" customHeight="1" thickTop="1">
      <c r="B275" s="278" t="s">
        <v>431</v>
      </c>
      <c r="C275" s="781">
        <v>1800</v>
      </c>
      <c r="D275" s="280" t="s">
        <v>430</v>
      </c>
      <c r="E275" s="278" t="s">
        <v>431</v>
      </c>
      <c r="F275" s="781">
        <v>900</v>
      </c>
      <c r="G275" s="280" t="s">
        <v>430</v>
      </c>
      <c r="H275" s="278" t="s">
        <v>431</v>
      </c>
      <c r="I275" s="279">
        <v>1800</v>
      </c>
      <c r="J275" s="281" t="s">
        <v>430</v>
      </c>
    </row>
    <row r="276" spans="2:10" ht="18" customHeight="1">
      <c r="B276" s="286" t="s">
        <v>432</v>
      </c>
      <c r="C276" s="783">
        <v>1200</v>
      </c>
      <c r="D276" s="288">
        <f>C275*C276</f>
        <v>2160000</v>
      </c>
      <c r="E276" s="286" t="s">
        <v>432</v>
      </c>
      <c r="F276" s="783">
        <v>1200</v>
      </c>
      <c r="G276" s="288">
        <f>F275*F276</f>
        <v>1080000</v>
      </c>
      <c r="H276" s="286" t="s">
        <v>432</v>
      </c>
      <c r="I276" s="287">
        <v>2100</v>
      </c>
      <c r="J276" s="289">
        <f>I275*I276</f>
        <v>3780000</v>
      </c>
    </row>
    <row r="277" spans="2:10" ht="18" customHeight="1">
      <c r="B277" s="290" t="s">
        <v>433</v>
      </c>
      <c r="C277" s="805"/>
      <c r="D277" s="292" t="s">
        <v>434</v>
      </c>
      <c r="E277" s="290" t="s">
        <v>433</v>
      </c>
      <c r="F277" s="805"/>
      <c r="G277" s="292" t="s">
        <v>434</v>
      </c>
      <c r="H277" s="290" t="s">
        <v>433</v>
      </c>
      <c r="I277" s="291"/>
      <c r="J277" s="293" t="s">
        <v>434</v>
      </c>
    </row>
    <row r="278" spans="2:10" ht="18" customHeight="1">
      <c r="B278" s="286" t="s">
        <v>435</v>
      </c>
      <c r="C278" s="804"/>
      <c r="D278" s="288">
        <f>C277*C278</f>
        <v>0</v>
      </c>
      <c r="E278" s="286" t="s">
        <v>435</v>
      </c>
      <c r="F278" s="804"/>
      <c r="G278" s="288">
        <f>F277*F278</f>
        <v>0</v>
      </c>
      <c r="H278" s="286" t="s">
        <v>435</v>
      </c>
      <c r="I278" s="287"/>
      <c r="J278" s="289">
        <f>I277*I278</f>
        <v>0</v>
      </c>
    </row>
    <row r="279" spans="2:10" ht="18" customHeight="1">
      <c r="B279" s="290" t="s">
        <v>436</v>
      </c>
      <c r="C279" s="805"/>
      <c r="D279" s="292" t="s">
        <v>437</v>
      </c>
      <c r="E279" s="290" t="s">
        <v>436</v>
      </c>
      <c r="F279" s="805"/>
      <c r="G279" s="292" t="s">
        <v>437</v>
      </c>
      <c r="H279" s="290" t="s">
        <v>436</v>
      </c>
      <c r="I279" s="291"/>
      <c r="J279" s="293" t="s">
        <v>437</v>
      </c>
    </row>
    <row r="280" spans="2:10" ht="18" customHeight="1">
      <c r="B280" s="286" t="s">
        <v>438</v>
      </c>
      <c r="C280" s="804"/>
      <c r="D280" s="288">
        <f>C279*C280</f>
        <v>0</v>
      </c>
      <c r="E280" s="286" t="s">
        <v>438</v>
      </c>
      <c r="F280" s="804"/>
      <c r="G280" s="288">
        <f>F279*F280</f>
        <v>0</v>
      </c>
      <c r="H280" s="286" t="s">
        <v>438</v>
      </c>
      <c r="I280" s="287"/>
      <c r="J280" s="289">
        <f>I279*I280</f>
        <v>0</v>
      </c>
    </row>
    <row r="281" spans="2:10" ht="18" customHeight="1">
      <c r="B281" s="290" t="s">
        <v>439</v>
      </c>
      <c r="C281" s="805"/>
      <c r="D281" s="292" t="s">
        <v>440</v>
      </c>
      <c r="E281" s="290" t="s">
        <v>439</v>
      </c>
      <c r="F281" s="805"/>
      <c r="G281" s="292" t="s">
        <v>440</v>
      </c>
      <c r="H281" s="290" t="s">
        <v>439</v>
      </c>
      <c r="I281" s="291"/>
      <c r="J281" s="293" t="s">
        <v>440</v>
      </c>
    </row>
    <row r="282" spans="2:10" ht="18" customHeight="1">
      <c r="B282" s="286" t="s">
        <v>441</v>
      </c>
      <c r="C282" s="804"/>
      <c r="D282" s="288">
        <f>C281*C282</f>
        <v>0</v>
      </c>
      <c r="E282" s="286" t="s">
        <v>441</v>
      </c>
      <c r="F282" s="804"/>
      <c r="G282" s="288">
        <f>F281*F282</f>
        <v>0</v>
      </c>
      <c r="H282" s="286" t="s">
        <v>441</v>
      </c>
      <c r="I282" s="287"/>
      <c r="J282" s="289">
        <f>I281*I282</f>
        <v>0</v>
      </c>
    </row>
    <row r="283" spans="2:10" ht="18" customHeight="1">
      <c r="B283" s="290" t="s">
        <v>442</v>
      </c>
      <c r="C283" s="805"/>
      <c r="D283" s="292" t="s">
        <v>443</v>
      </c>
      <c r="E283" s="290" t="s">
        <v>442</v>
      </c>
      <c r="F283" s="805"/>
      <c r="G283" s="292" t="s">
        <v>443</v>
      </c>
      <c r="H283" s="290" t="s">
        <v>442</v>
      </c>
      <c r="I283" s="291"/>
      <c r="J283" s="293" t="s">
        <v>443</v>
      </c>
    </row>
    <row r="284" spans="2:10" ht="18" customHeight="1">
      <c r="B284" s="286" t="s">
        <v>444</v>
      </c>
      <c r="C284" s="804"/>
      <c r="D284" s="288">
        <f>C283*C284</f>
        <v>0</v>
      </c>
      <c r="E284" s="286" t="s">
        <v>444</v>
      </c>
      <c r="F284" s="804"/>
      <c r="G284" s="288">
        <f>F283*F284</f>
        <v>0</v>
      </c>
      <c r="H284" s="286" t="s">
        <v>444</v>
      </c>
      <c r="I284" s="287"/>
      <c r="J284" s="289">
        <f>I283*I284</f>
        <v>0</v>
      </c>
    </row>
    <row r="285" spans="2:10" ht="18" customHeight="1">
      <c r="B285" s="689" t="s">
        <v>445</v>
      </c>
      <c r="C285" s="690"/>
      <c r="D285" s="294">
        <f>SUM(D276,D278,D280,D282,D284)</f>
        <v>2160000</v>
      </c>
      <c r="E285" s="689" t="s">
        <v>445</v>
      </c>
      <c r="F285" s="690"/>
      <c r="G285" s="294">
        <f>SUM(G276,G278,G280,G282,G284)</f>
        <v>1080000</v>
      </c>
      <c r="H285" s="689" t="s">
        <v>445</v>
      </c>
      <c r="I285" s="690"/>
      <c r="J285" s="313">
        <f>SUM(J276,J278,J280,J282,J284)</f>
        <v>3780000</v>
      </c>
    </row>
    <row r="286" spans="2:10" ht="18" customHeight="1">
      <c r="B286" s="689" t="s">
        <v>446</v>
      </c>
      <c r="C286" s="690"/>
      <c r="D286" s="294">
        <f>D285/D274</f>
        <v>0.11617978283524388</v>
      </c>
      <c r="E286" s="689" t="s">
        <v>446</v>
      </c>
      <c r="F286" s="690"/>
      <c r="G286" s="294">
        <f>G285/G274</f>
        <v>0.0710789354613138</v>
      </c>
      <c r="H286" s="689" t="s">
        <v>446</v>
      </c>
      <c r="I286" s="690"/>
      <c r="J286" s="313">
        <f>J285/J274</f>
        <v>0.2033146199616768</v>
      </c>
    </row>
    <row r="287" spans="2:10" ht="18" customHeight="1">
      <c r="B287" s="689" t="s">
        <v>447</v>
      </c>
      <c r="C287" s="690"/>
      <c r="D287" s="294">
        <f>-33.3*(D286-0.1)+14</f>
        <v>13.46121323158638</v>
      </c>
      <c r="E287" s="689" t="s">
        <v>447</v>
      </c>
      <c r="F287" s="690"/>
      <c r="G287" s="294">
        <f>-33.3*(G286-0.1)+14</f>
        <v>14.963071449138251</v>
      </c>
      <c r="H287" s="689" t="s">
        <v>447</v>
      </c>
      <c r="I287" s="690"/>
      <c r="J287" s="313">
        <f>-33.3*(J286-0.1)+14</f>
        <v>10.559623155276164</v>
      </c>
    </row>
    <row r="288" spans="2:11" ht="18" customHeight="1">
      <c r="B288" s="689" t="s">
        <v>448</v>
      </c>
      <c r="C288" s="690"/>
      <c r="D288" s="295">
        <f>600*600</f>
        <v>360000</v>
      </c>
      <c r="E288" s="689" t="s">
        <v>448</v>
      </c>
      <c r="F288" s="690"/>
      <c r="G288" s="295">
        <f>600*600</f>
        <v>360000</v>
      </c>
      <c r="H288" s="689" t="s">
        <v>448</v>
      </c>
      <c r="I288" s="690"/>
      <c r="J288" s="340">
        <f>600*600</f>
        <v>360000</v>
      </c>
      <c r="K288" t="s">
        <v>449</v>
      </c>
    </row>
    <row r="289" spans="2:11" ht="18" customHeight="1">
      <c r="B289" s="689" t="s">
        <v>450</v>
      </c>
      <c r="C289" s="690"/>
      <c r="D289" s="295">
        <f>D288*(D287-1)</f>
        <v>4486036.763371097</v>
      </c>
      <c r="E289" s="689" t="s">
        <v>450</v>
      </c>
      <c r="F289" s="690"/>
      <c r="G289" s="295">
        <f>G288*(G287-1)</f>
        <v>5026705.72168977</v>
      </c>
      <c r="H289" s="689" t="s">
        <v>450</v>
      </c>
      <c r="I289" s="690"/>
      <c r="J289" s="295">
        <f>J288*(J287-1)</f>
        <v>3441464.335899419</v>
      </c>
      <c r="K289" s="147">
        <f>SUM(D289,G289,J289)</f>
        <v>12954206.820960287</v>
      </c>
    </row>
    <row r="290" ht="18" customHeight="1"/>
    <row r="291" spans="2:10" ht="18" customHeight="1" thickBot="1">
      <c r="B291" s="276" t="s">
        <v>451</v>
      </c>
      <c r="C291" s="692" t="s">
        <v>677</v>
      </c>
      <c r="D291" s="693"/>
      <c r="E291" s="277" t="s">
        <v>453</v>
      </c>
      <c r="F291" s="692" t="s">
        <v>452</v>
      </c>
      <c r="G291" s="694"/>
      <c r="H291" s="277" t="s">
        <v>454</v>
      </c>
      <c r="I291" s="692" t="s">
        <v>452</v>
      </c>
      <c r="J291" s="694"/>
    </row>
    <row r="292" spans="2:10" ht="18" customHeight="1" thickTop="1">
      <c r="B292" s="278" t="s">
        <v>455</v>
      </c>
      <c r="C292" s="781">
        <v>4025</v>
      </c>
      <c r="D292" s="280" t="s">
        <v>456</v>
      </c>
      <c r="E292" s="278" t="s">
        <v>455</v>
      </c>
      <c r="F292" s="802"/>
      <c r="G292" s="280" t="s">
        <v>456</v>
      </c>
      <c r="H292" s="278" t="s">
        <v>455</v>
      </c>
      <c r="I292" s="279"/>
      <c r="J292" s="339" t="s">
        <v>456</v>
      </c>
    </row>
    <row r="293" spans="2:10" ht="18" customHeight="1" thickBot="1">
      <c r="B293" s="282" t="s">
        <v>457</v>
      </c>
      <c r="C293" s="782">
        <v>3775</v>
      </c>
      <c r="D293" s="284">
        <f>C292*C293</f>
        <v>15194375</v>
      </c>
      <c r="E293" s="282" t="s">
        <v>457</v>
      </c>
      <c r="F293" s="803"/>
      <c r="G293" s="284">
        <f>F292*F293</f>
        <v>0</v>
      </c>
      <c r="H293" s="282" t="s">
        <v>457</v>
      </c>
      <c r="I293" s="283"/>
      <c r="J293" s="285">
        <f>I292*I293</f>
        <v>0</v>
      </c>
    </row>
    <row r="294" spans="2:10" ht="18" customHeight="1" thickTop="1">
      <c r="B294" s="278" t="s">
        <v>431</v>
      </c>
      <c r="C294" s="802"/>
      <c r="D294" s="280" t="s">
        <v>430</v>
      </c>
      <c r="E294" s="278" t="s">
        <v>431</v>
      </c>
      <c r="F294" s="802"/>
      <c r="G294" s="280" t="s">
        <v>430</v>
      </c>
      <c r="H294" s="278" t="s">
        <v>431</v>
      </c>
      <c r="I294" s="279"/>
      <c r="J294" s="281" t="s">
        <v>430</v>
      </c>
    </row>
    <row r="295" spans="2:10" ht="18" customHeight="1">
      <c r="B295" s="286" t="s">
        <v>432</v>
      </c>
      <c r="C295" s="804"/>
      <c r="D295" s="288">
        <f>C294*C295</f>
        <v>0</v>
      </c>
      <c r="E295" s="286" t="s">
        <v>432</v>
      </c>
      <c r="F295" s="804"/>
      <c r="G295" s="288">
        <f>F294*F295</f>
        <v>0</v>
      </c>
      <c r="H295" s="286" t="s">
        <v>432</v>
      </c>
      <c r="I295" s="287"/>
      <c r="J295" s="289">
        <f>I294*I295</f>
        <v>0</v>
      </c>
    </row>
    <row r="296" spans="2:10" ht="18" customHeight="1">
      <c r="B296" s="290" t="s">
        <v>433</v>
      </c>
      <c r="C296" s="805"/>
      <c r="D296" s="292" t="s">
        <v>434</v>
      </c>
      <c r="E296" s="290" t="s">
        <v>433</v>
      </c>
      <c r="F296" s="805"/>
      <c r="G296" s="292" t="s">
        <v>434</v>
      </c>
      <c r="H296" s="290" t="s">
        <v>433</v>
      </c>
      <c r="I296" s="291"/>
      <c r="J296" s="293" t="s">
        <v>434</v>
      </c>
    </row>
    <row r="297" spans="2:10" ht="18" customHeight="1">
      <c r="B297" s="286" t="s">
        <v>435</v>
      </c>
      <c r="C297" s="804"/>
      <c r="D297" s="288">
        <f>C296*C297</f>
        <v>0</v>
      </c>
      <c r="E297" s="286" t="s">
        <v>435</v>
      </c>
      <c r="F297" s="804"/>
      <c r="G297" s="288">
        <f>F296*F297</f>
        <v>0</v>
      </c>
      <c r="H297" s="286" t="s">
        <v>435</v>
      </c>
      <c r="I297" s="287"/>
      <c r="J297" s="289">
        <f>I296*I297</f>
        <v>0</v>
      </c>
    </row>
    <row r="298" spans="2:10" ht="18" customHeight="1">
      <c r="B298" s="290" t="s">
        <v>436</v>
      </c>
      <c r="C298" s="805"/>
      <c r="D298" s="292" t="s">
        <v>437</v>
      </c>
      <c r="E298" s="290" t="s">
        <v>436</v>
      </c>
      <c r="F298" s="805"/>
      <c r="G298" s="292" t="s">
        <v>437</v>
      </c>
      <c r="H298" s="290" t="s">
        <v>436</v>
      </c>
      <c r="I298" s="291"/>
      <c r="J298" s="293" t="s">
        <v>437</v>
      </c>
    </row>
    <row r="299" spans="2:10" ht="18" customHeight="1">
      <c r="B299" s="286" t="s">
        <v>438</v>
      </c>
      <c r="C299" s="804"/>
      <c r="D299" s="288">
        <f>C298*C299</f>
        <v>0</v>
      </c>
      <c r="E299" s="286" t="s">
        <v>438</v>
      </c>
      <c r="F299" s="804"/>
      <c r="G299" s="288">
        <f>F298*F299</f>
        <v>0</v>
      </c>
      <c r="H299" s="286" t="s">
        <v>438</v>
      </c>
      <c r="I299" s="287"/>
      <c r="J299" s="289">
        <f>I298*I299</f>
        <v>0</v>
      </c>
    </row>
    <row r="300" spans="2:10" ht="18" customHeight="1">
      <c r="B300" s="290" t="s">
        <v>439</v>
      </c>
      <c r="C300" s="805"/>
      <c r="D300" s="292" t="s">
        <v>440</v>
      </c>
      <c r="E300" s="290" t="s">
        <v>439</v>
      </c>
      <c r="F300" s="805"/>
      <c r="G300" s="292" t="s">
        <v>440</v>
      </c>
      <c r="H300" s="290" t="s">
        <v>439</v>
      </c>
      <c r="I300" s="291"/>
      <c r="J300" s="293" t="s">
        <v>440</v>
      </c>
    </row>
    <row r="301" spans="2:10" ht="18" customHeight="1">
      <c r="B301" s="286" t="s">
        <v>441</v>
      </c>
      <c r="C301" s="804"/>
      <c r="D301" s="288">
        <f>C300*C301</f>
        <v>0</v>
      </c>
      <c r="E301" s="286" t="s">
        <v>441</v>
      </c>
      <c r="F301" s="804"/>
      <c r="G301" s="288">
        <f>F300*F301</f>
        <v>0</v>
      </c>
      <c r="H301" s="286" t="s">
        <v>441</v>
      </c>
      <c r="I301" s="287"/>
      <c r="J301" s="289">
        <f>I300*I301</f>
        <v>0</v>
      </c>
    </row>
    <row r="302" spans="2:10" ht="18" customHeight="1">
      <c r="B302" s="290" t="s">
        <v>442</v>
      </c>
      <c r="C302" s="805"/>
      <c r="D302" s="292" t="s">
        <v>443</v>
      </c>
      <c r="E302" s="290" t="s">
        <v>442</v>
      </c>
      <c r="F302" s="805"/>
      <c r="G302" s="292" t="s">
        <v>443</v>
      </c>
      <c r="H302" s="290" t="s">
        <v>442</v>
      </c>
      <c r="I302" s="291"/>
      <c r="J302" s="293" t="s">
        <v>443</v>
      </c>
    </row>
    <row r="303" spans="2:10" ht="18" customHeight="1">
      <c r="B303" s="286" t="s">
        <v>444</v>
      </c>
      <c r="C303" s="804"/>
      <c r="D303" s="288">
        <f>C302*C303</f>
        <v>0</v>
      </c>
      <c r="E303" s="286" t="s">
        <v>444</v>
      </c>
      <c r="F303" s="804"/>
      <c r="G303" s="288">
        <f>F302*F303</f>
        <v>0</v>
      </c>
      <c r="H303" s="286" t="s">
        <v>444</v>
      </c>
      <c r="I303" s="287"/>
      <c r="J303" s="289">
        <f>I302*I303</f>
        <v>0</v>
      </c>
    </row>
    <row r="304" spans="2:10" ht="18" customHeight="1">
      <c r="B304" s="689" t="s">
        <v>445</v>
      </c>
      <c r="C304" s="690"/>
      <c r="D304" s="294">
        <f>SUM(D295,D297,D299,D301,D303)</f>
        <v>0</v>
      </c>
      <c r="E304" s="689" t="s">
        <v>445</v>
      </c>
      <c r="F304" s="690"/>
      <c r="G304" s="294">
        <f>SUM(G295,G297,G299,G301,G303)</f>
        <v>0</v>
      </c>
      <c r="H304" s="689" t="s">
        <v>445</v>
      </c>
      <c r="I304" s="690"/>
      <c r="J304" s="313">
        <f>SUM(J295,J297,J299,J301,J303)</f>
        <v>0</v>
      </c>
    </row>
    <row r="305" spans="2:10" ht="18" customHeight="1">
      <c r="B305" s="689" t="s">
        <v>446</v>
      </c>
      <c r="C305" s="690"/>
      <c r="D305" s="294">
        <f>D304/D293</f>
        <v>0</v>
      </c>
      <c r="E305" s="689" t="s">
        <v>446</v>
      </c>
      <c r="F305" s="690"/>
      <c r="G305" s="294"/>
      <c r="H305" s="689" t="s">
        <v>446</v>
      </c>
      <c r="I305" s="690"/>
      <c r="J305" s="313"/>
    </row>
    <row r="306" spans="2:10" ht="18" customHeight="1">
      <c r="B306" s="689" t="s">
        <v>447</v>
      </c>
      <c r="C306" s="690"/>
      <c r="D306" s="294">
        <f>-33.3*(D305-0.1)+14</f>
        <v>17.33</v>
      </c>
      <c r="E306" s="689" t="s">
        <v>447</v>
      </c>
      <c r="F306" s="690"/>
      <c r="G306" s="294"/>
      <c r="H306" s="689" t="s">
        <v>447</v>
      </c>
      <c r="I306" s="690"/>
      <c r="J306" s="313"/>
    </row>
    <row r="307" spans="2:11" ht="18" customHeight="1">
      <c r="B307" s="689" t="s">
        <v>448</v>
      </c>
      <c r="C307" s="690"/>
      <c r="D307" s="295">
        <f>600*600</f>
        <v>360000</v>
      </c>
      <c r="E307" s="689" t="s">
        <v>448</v>
      </c>
      <c r="F307" s="690"/>
      <c r="G307" s="295"/>
      <c r="H307" s="689" t="s">
        <v>448</v>
      </c>
      <c r="I307" s="690"/>
      <c r="J307" s="340"/>
      <c r="K307" t="s">
        <v>458</v>
      </c>
    </row>
    <row r="308" spans="2:11" ht="18" customHeight="1">
      <c r="B308" s="689" t="s">
        <v>450</v>
      </c>
      <c r="C308" s="690"/>
      <c r="D308" s="295">
        <f>D307*(D306-1)</f>
        <v>5878799.999999999</v>
      </c>
      <c r="E308" s="689" t="s">
        <v>450</v>
      </c>
      <c r="F308" s="690"/>
      <c r="G308" s="295"/>
      <c r="H308" s="689" t="s">
        <v>450</v>
      </c>
      <c r="I308" s="690"/>
      <c r="J308" s="295"/>
      <c r="K308" s="147">
        <f>SUM(D308,G308,J308)</f>
        <v>5878799.999999999</v>
      </c>
    </row>
    <row r="309" ht="18" customHeight="1"/>
    <row r="310" spans="2:10" ht="18" customHeight="1" thickBot="1">
      <c r="B310" s="276" t="s">
        <v>459</v>
      </c>
      <c r="C310" s="692" t="s">
        <v>452</v>
      </c>
      <c r="D310" s="693"/>
      <c r="E310" s="277" t="s">
        <v>460</v>
      </c>
      <c r="F310" s="692" t="s">
        <v>452</v>
      </c>
      <c r="G310" s="694"/>
      <c r="H310" s="277" t="s">
        <v>461</v>
      </c>
      <c r="I310" s="692" t="s">
        <v>452</v>
      </c>
      <c r="J310" s="694"/>
    </row>
    <row r="311" spans="2:10" ht="18" customHeight="1" thickTop="1">
      <c r="B311" s="278" t="s">
        <v>455</v>
      </c>
      <c r="C311" s="802"/>
      <c r="D311" s="280" t="s">
        <v>456</v>
      </c>
      <c r="E311" s="278" t="s">
        <v>455</v>
      </c>
      <c r="F311" s="802"/>
      <c r="G311" s="280" t="s">
        <v>456</v>
      </c>
      <c r="H311" s="278" t="s">
        <v>455</v>
      </c>
      <c r="I311" s="279"/>
      <c r="J311" s="339" t="s">
        <v>456</v>
      </c>
    </row>
    <row r="312" spans="2:10" ht="18" customHeight="1" thickBot="1">
      <c r="B312" s="282" t="s">
        <v>457</v>
      </c>
      <c r="C312" s="803"/>
      <c r="D312" s="284">
        <f>C311*C312</f>
        <v>0</v>
      </c>
      <c r="E312" s="282" t="s">
        <v>457</v>
      </c>
      <c r="F312" s="803"/>
      <c r="G312" s="284">
        <f>F311*F312</f>
        <v>0</v>
      </c>
      <c r="H312" s="282" t="s">
        <v>457</v>
      </c>
      <c r="I312" s="283"/>
      <c r="J312" s="285">
        <f>I311*I312</f>
        <v>0</v>
      </c>
    </row>
    <row r="313" spans="2:10" ht="18" customHeight="1" thickTop="1">
      <c r="B313" s="278" t="s">
        <v>431</v>
      </c>
      <c r="C313" s="802"/>
      <c r="D313" s="280" t="s">
        <v>430</v>
      </c>
      <c r="E313" s="278" t="s">
        <v>431</v>
      </c>
      <c r="F313" s="802"/>
      <c r="G313" s="280" t="s">
        <v>430</v>
      </c>
      <c r="H313" s="278" t="s">
        <v>431</v>
      </c>
      <c r="I313" s="279"/>
      <c r="J313" s="281" t="s">
        <v>430</v>
      </c>
    </row>
    <row r="314" spans="2:10" ht="18" customHeight="1">
      <c r="B314" s="286" t="s">
        <v>432</v>
      </c>
      <c r="C314" s="804"/>
      <c r="D314" s="288">
        <f>C313*C314</f>
        <v>0</v>
      </c>
      <c r="E314" s="286" t="s">
        <v>432</v>
      </c>
      <c r="F314" s="804"/>
      <c r="G314" s="288">
        <f>F313*F314</f>
        <v>0</v>
      </c>
      <c r="H314" s="286" t="s">
        <v>432</v>
      </c>
      <c r="I314" s="287"/>
      <c r="J314" s="289">
        <f>I313*I314</f>
        <v>0</v>
      </c>
    </row>
    <row r="315" spans="2:10" ht="18" customHeight="1">
      <c r="B315" s="290" t="s">
        <v>433</v>
      </c>
      <c r="C315" s="805"/>
      <c r="D315" s="292" t="s">
        <v>434</v>
      </c>
      <c r="E315" s="290" t="s">
        <v>433</v>
      </c>
      <c r="F315" s="805"/>
      <c r="G315" s="292" t="s">
        <v>434</v>
      </c>
      <c r="H315" s="290" t="s">
        <v>433</v>
      </c>
      <c r="I315" s="291"/>
      <c r="J315" s="293" t="s">
        <v>434</v>
      </c>
    </row>
    <row r="316" spans="2:10" ht="18" customHeight="1">
      <c r="B316" s="286" t="s">
        <v>435</v>
      </c>
      <c r="C316" s="804"/>
      <c r="D316" s="288">
        <f>C315*C316</f>
        <v>0</v>
      </c>
      <c r="E316" s="286" t="s">
        <v>435</v>
      </c>
      <c r="F316" s="804"/>
      <c r="G316" s="288">
        <f>F315*F316</f>
        <v>0</v>
      </c>
      <c r="H316" s="286" t="s">
        <v>435</v>
      </c>
      <c r="I316" s="287"/>
      <c r="J316" s="289">
        <f>I315*I316</f>
        <v>0</v>
      </c>
    </row>
    <row r="317" spans="2:10" ht="18" customHeight="1">
      <c r="B317" s="290" t="s">
        <v>436</v>
      </c>
      <c r="C317" s="805"/>
      <c r="D317" s="292" t="s">
        <v>437</v>
      </c>
      <c r="E317" s="290" t="s">
        <v>436</v>
      </c>
      <c r="F317" s="805"/>
      <c r="G317" s="292" t="s">
        <v>437</v>
      </c>
      <c r="H317" s="290" t="s">
        <v>436</v>
      </c>
      <c r="I317" s="291"/>
      <c r="J317" s="293" t="s">
        <v>437</v>
      </c>
    </row>
    <row r="318" spans="2:10" ht="18" customHeight="1">
      <c r="B318" s="286" t="s">
        <v>438</v>
      </c>
      <c r="C318" s="804"/>
      <c r="D318" s="288">
        <f>C317*C318</f>
        <v>0</v>
      </c>
      <c r="E318" s="286" t="s">
        <v>438</v>
      </c>
      <c r="F318" s="804"/>
      <c r="G318" s="288">
        <f>F317*F318</f>
        <v>0</v>
      </c>
      <c r="H318" s="286" t="s">
        <v>438</v>
      </c>
      <c r="I318" s="287"/>
      <c r="J318" s="289">
        <f>I317*I318</f>
        <v>0</v>
      </c>
    </row>
    <row r="319" spans="2:10" ht="18" customHeight="1">
      <c r="B319" s="290" t="s">
        <v>439</v>
      </c>
      <c r="C319" s="805"/>
      <c r="D319" s="292" t="s">
        <v>440</v>
      </c>
      <c r="E319" s="290" t="s">
        <v>439</v>
      </c>
      <c r="F319" s="805"/>
      <c r="G319" s="292" t="s">
        <v>440</v>
      </c>
      <c r="H319" s="290" t="s">
        <v>439</v>
      </c>
      <c r="I319" s="291"/>
      <c r="J319" s="293" t="s">
        <v>440</v>
      </c>
    </row>
    <row r="320" spans="2:10" ht="18" customHeight="1">
      <c r="B320" s="286" t="s">
        <v>441</v>
      </c>
      <c r="C320" s="804"/>
      <c r="D320" s="288">
        <f>C319*C320</f>
        <v>0</v>
      </c>
      <c r="E320" s="286" t="s">
        <v>441</v>
      </c>
      <c r="F320" s="804"/>
      <c r="G320" s="288">
        <f>F319*F320</f>
        <v>0</v>
      </c>
      <c r="H320" s="286" t="s">
        <v>441</v>
      </c>
      <c r="I320" s="287"/>
      <c r="J320" s="289">
        <f>I319*I320</f>
        <v>0</v>
      </c>
    </row>
    <row r="321" spans="2:10" ht="18" customHeight="1">
      <c r="B321" s="290" t="s">
        <v>442</v>
      </c>
      <c r="C321" s="805"/>
      <c r="D321" s="292" t="s">
        <v>443</v>
      </c>
      <c r="E321" s="290" t="s">
        <v>442</v>
      </c>
      <c r="F321" s="805"/>
      <c r="G321" s="292" t="s">
        <v>443</v>
      </c>
      <c r="H321" s="290" t="s">
        <v>442</v>
      </c>
      <c r="I321" s="291"/>
      <c r="J321" s="293" t="s">
        <v>443</v>
      </c>
    </row>
    <row r="322" spans="2:10" ht="18" customHeight="1">
      <c r="B322" s="286" t="s">
        <v>444</v>
      </c>
      <c r="C322" s="804"/>
      <c r="D322" s="288">
        <f>C321*C322</f>
        <v>0</v>
      </c>
      <c r="E322" s="286" t="s">
        <v>444</v>
      </c>
      <c r="F322" s="804"/>
      <c r="G322" s="288">
        <f>F321*F322</f>
        <v>0</v>
      </c>
      <c r="H322" s="286" t="s">
        <v>444</v>
      </c>
      <c r="I322" s="287"/>
      <c r="J322" s="289">
        <f>I321*I322</f>
        <v>0</v>
      </c>
    </row>
    <row r="323" spans="2:10" ht="18" customHeight="1">
      <c r="B323" s="689" t="s">
        <v>445</v>
      </c>
      <c r="C323" s="690"/>
      <c r="D323" s="294">
        <f>SUM(D314,D316,D318,D320,D322)</f>
        <v>0</v>
      </c>
      <c r="E323" s="689" t="s">
        <v>445</v>
      </c>
      <c r="F323" s="690"/>
      <c r="G323" s="294">
        <f>SUM(G314,G316,G318,G320,G322)</f>
        <v>0</v>
      </c>
      <c r="H323" s="689" t="s">
        <v>445</v>
      </c>
      <c r="I323" s="690"/>
      <c r="J323" s="313">
        <f>SUM(J314,J316,J318,J320,J322)</f>
        <v>0</v>
      </c>
    </row>
    <row r="324" spans="2:10" ht="18" customHeight="1">
      <c r="B324" s="689" t="s">
        <v>446</v>
      </c>
      <c r="C324" s="690"/>
      <c r="D324" s="294"/>
      <c r="E324" s="689" t="s">
        <v>446</v>
      </c>
      <c r="F324" s="690"/>
      <c r="G324" s="294"/>
      <c r="H324" s="689" t="s">
        <v>446</v>
      </c>
      <c r="I324" s="690"/>
      <c r="J324" s="313"/>
    </row>
    <row r="325" spans="2:10" ht="18" customHeight="1">
      <c r="B325" s="689" t="s">
        <v>447</v>
      </c>
      <c r="C325" s="690"/>
      <c r="D325" s="294"/>
      <c r="E325" s="689" t="s">
        <v>447</v>
      </c>
      <c r="F325" s="690"/>
      <c r="G325" s="294"/>
      <c r="H325" s="689" t="s">
        <v>447</v>
      </c>
      <c r="I325" s="690"/>
      <c r="J325" s="313"/>
    </row>
    <row r="326" spans="2:11" ht="18" customHeight="1">
      <c r="B326" s="689" t="s">
        <v>448</v>
      </c>
      <c r="C326" s="690"/>
      <c r="D326" s="295"/>
      <c r="E326" s="689" t="s">
        <v>448</v>
      </c>
      <c r="F326" s="690"/>
      <c r="G326" s="295"/>
      <c r="H326" s="689" t="s">
        <v>448</v>
      </c>
      <c r="I326" s="690"/>
      <c r="J326" s="340"/>
      <c r="K326" t="s">
        <v>462</v>
      </c>
    </row>
    <row r="327" spans="2:11" ht="18" customHeight="1">
      <c r="B327" s="689" t="s">
        <v>450</v>
      </c>
      <c r="C327" s="690"/>
      <c r="D327" s="295"/>
      <c r="E327" s="689" t="s">
        <v>450</v>
      </c>
      <c r="F327" s="690"/>
      <c r="G327" s="295"/>
      <c r="H327" s="689" t="s">
        <v>450</v>
      </c>
      <c r="I327" s="690"/>
      <c r="J327" s="295"/>
      <c r="K327" s="147">
        <f>SUM(D327,G327,J327)</f>
        <v>0</v>
      </c>
    </row>
    <row r="328" ht="18" customHeight="1"/>
    <row r="329" spans="2:10" ht="18" customHeight="1" thickBot="1">
      <c r="B329" s="276" t="s">
        <v>463</v>
      </c>
      <c r="C329" s="692" t="s">
        <v>452</v>
      </c>
      <c r="D329" s="693"/>
      <c r="E329" s="277" t="s">
        <v>464</v>
      </c>
      <c r="F329" s="692" t="s">
        <v>452</v>
      </c>
      <c r="G329" s="694"/>
      <c r="H329" s="277" t="s">
        <v>465</v>
      </c>
      <c r="I329" s="692" t="s">
        <v>452</v>
      </c>
      <c r="J329" s="694"/>
    </row>
    <row r="330" spans="2:10" ht="18" customHeight="1" thickTop="1">
      <c r="B330" s="278" t="s">
        <v>455</v>
      </c>
      <c r="C330" s="802"/>
      <c r="D330" s="280" t="s">
        <v>456</v>
      </c>
      <c r="E330" s="278" t="s">
        <v>455</v>
      </c>
      <c r="F330" s="802"/>
      <c r="G330" s="280" t="s">
        <v>456</v>
      </c>
      <c r="H330" s="278" t="s">
        <v>455</v>
      </c>
      <c r="I330" s="279"/>
      <c r="J330" s="339" t="s">
        <v>456</v>
      </c>
    </row>
    <row r="331" spans="2:10" ht="18" customHeight="1" thickBot="1">
      <c r="B331" s="282" t="s">
        <v>457</v>
      </c>
      <c r="C331" s="803"/>
      <c r="D331" s="284">
        <f>C330*C331</f>
        <v>0</v>
      </c>
      <c r="E331" s="282" t="s">
        <v>457</v>
      </c>
      <c r="F331" s="803"/>
      <c r="G331" s="284">
        <f>F330*F331</f>
        <v>0</v>
      </c>
      <c r="H331" s="282" t="s">
        <v>457</v>
      </c>
      <c r="I331" s="283"/>
      <c r="J331" s="285">
        <f>I330*I331</f>
        <v>0</v>
      </c>
    </row>
    <row r="332" spans="2:10" ht="18" customHeight="1" thickTop="1">
      <c r="B332" s="278" t="s">
        <v>431</v>
      </c>
      <c r="C332" s="802"/>
      <c r="D332" s="280" t="s">
        <v>430</v>
      </c>
      <c r="E332" s="278" t="s">
        <v>431</v>
      </c>
      <c r="F332" s="802"/>
      <c r="G332" s="280" t="s">
        <v>430</v>
      </c>
      <c r="H332" s="278" t="s">
        <v>431</v>
      </c>
      <c r="I332" s="279"/>
      <c r="J332" s="281" t="s">
        <v>430</v>
      </c>
    </row>
    <row r="333" spans="2:10" ht="18" customHeight="1">
      <c r="B333" s="286" t="s">
        <v>432</v>
      </c>
      <c r="C333" s="804"/>
      <c r="D333" s="288">
        <f>C332*C333</f>
        <v>0</v>
      </c>
      <c r="E333" s="286" t="s">
        <v>432</v>
      </c>
      <c r="F333" s="804"/>
      <c r="G333" s="288">
        <f>F332*F333</f>
        <v>0</v>
      </c>
      <c r="H333" s="286" t="s">
        <v>432</v>
      </c>
      <c r="I333" s="287"/>
      <c r="J333" s="289">
        <f>I332*I333</f>
        <v>0</v>
      </c>
    </row>
    <row r="334" spans="2:10" ht="18" customHeight="1">
      <c r="B334" s="290" t="s">
        <v>433</v>
      </c>
      <c r="C334" s="805"/>
      <c r="D334" s="292" t="s">
        <v>434</v>
      </c>
      <c r="E334" s="290" t="s">
        <v>433</v>
      </c>
      <c r="F334" s="805"/>
      <c r="G334" s="292" t="s">
        <v>434</v>
      </c>
      <c r="H334" s="290" t="s">
        <v>433</v>
      </c>
      <c r="I334" s="291"/>
      <c r="J334" s="293" t="s">
        <v>434</v>
      </c>
    </row>
    <row r="335" spans="2:10" ht="18" customHeight="1">
      <c r="B335" s="286" t="s">
        <v>435</v>
      </c>
      <c r="C335" s="804"/>
      <c r="D335" s="288">
        <f>C334*C335</f>
        <v>0</v>
      </c>
      <c r="E335" s="286" t="s">
        <v>435</v>
      </c>
      <c r="F335" s="804"/>
      <c r="G335" s="288">
        <f>F334*F335</f>
        <v>0</v>
      </c>
      <c r="H335" s="286" t="s">
        <v>435</v>
      </c>
      <c r="I335" s="287"/>
      <c r="J335" s="289">
        <f>I334*I335</f>
        <v>0</v>
      </c>
    </row>
    <row r="336" spans="2:10" ht="18" customHeight="1">
      <c r="B336" s="290" t="s">
        <v>436</v>
      </c>
      <c r="C336" s="805"/>
      <c r="D336" s="292" t="s">
        <v>437</v>
      </c>
      <c r="E336" s="290" t="s">
        <v>436</v>
      </c>
      <c r="F336" s="805"/>
      <c r="G336" s="292" t="s">
        <v>437</v>
      </c>
      <c r="H336" s="290" t="s">
        <v>436</v>
      </c>
      <c r="I336" s="291"/>
      <c r="J336" s="293" t="s">
        <v>437</v>
      </c>
    </row>
    <row r="337" spans="2:10" ht="18" customHeight="1">
      <c r="B337" s="286" t="s">
        <v>438</v>
      </c>
      <c r="C337" s="804"/>
      <c r="D337" s="288">
        <f>C336*C337</f>
        <v>0</v>
      </c>
      <c r="E337" s="286" t="s">
        <v>438</v>
      </c>
      <c r="F337" s="804"/>
      <c r="G337" s="288">
        <f>F336*F337</f>
        <v>0</v>
      </c>
      <c r="H337" s="286" t="s">
        <v>438</v>
      </c>
      <c r="I337" s="287"/>
      <c r="J337" s="289">
        <f>I336*I337</f>
        <v>0</v>
      </c>
    </row>
    <row r="338" spans="2:10" ht="18" customHeight="1">
      <c r="B338" s="290" t="s">
        <v>439</v>
      </c>
      <c r="C338" s="805"/>
      <c r="D338" s="292" t="s">
        <v>440</v>
      </c>
      <c r="E338" s="290" t="s">
        <v>439</v>
      </c>
      <c r="F338" s="805"/>
      <c r="G338" s="292" t="s">
        <v>440</v>
      </c>
      <c r="H338" s="290" t="s">
        <v>439</v>
      </c>
      <c r="I338" s="291"/>
      <c r="J338" s="293" t="s">
        <v>440</v>
      </c>
    </row>
    <row r="339" spans="2:10" ht="18" customHeight="1">
      <c r="B339" s="286" t="s">
        <v>441</v>
      </c>
      <c r="C339" s="804"/>
      <c r="D339" s="288">
        <f>C338*C339</f>
        <v>0</v>
      </c>
      <c r="E339" s="286" t="s">
        <v>441</v>
      </c>
      <c r="F339" s="804"/>
      <c r="G339" s="288">
        <f>F338*F339</f>
        <v>0</v>
      </c>
      <c r="H339" s="286" t="s">
        <v>441</v>
      </c>
      <c r="I339" s="287"/>
      <c r="J339" s="289">
        <f>I338*I339</f>
        <v>0</v>
      </c>
    </row>
    <row r="340" spans="2:10" ht="18" customHeight="1">
      <c r="B340" s="290" t="s">
        <v>442</v>
      </c>
      <c r="C340" s="805"/>
      <c r="D340" s="292" t="s">
        <v>443</v>
      </c>
      <c r="E340" s="290" t="s">
        <v>442</v>
      </c>
      <c r="F340" s="805"/>
      <c r="G340" s="292" t="s">
        <v>443</v>
      </c>
      <c r="H340" s="290" t="s">
        <v>442</v>
      </c>
      <c r="I340" s="291"/>
      <c r="J340" s="293" t="s">
        <v>443</v>
      </c>
    </row>
    <row r="341" spans="2:10" ht="18" customHeight="1">
      <c r="B341" s="286" t="s">
        <v>444</v>
      </c>
      <c r="C341" s="804"/>
      <c r="D341" s="288">
        <f>C340*C341</f>
        <v>0</v>
      </c>
      <c r="E341" s="286" t="s">
        <v>444</v>
      </c>
      <c r="F341" s="804"/>
      <c r="G341" s="288">
        <f>F340*F341</f>
        <v>0</v>
      </c>
      <c r="H341" s="286" t="s">
        <v>444</v>
      </c>
      <c r="I341" s="287"/>
      <c r="J341" s="289">
        <f>I340*I341</f>
        <v>0</v>
      </c>
    </row>
    <row r="342" spans="2:10" ht="18" customHeight="1">
      <c r="B342" s="689" t="s">
        <v>445</v>
      </c>
      <c r="C342" s="690"/>
      <c r="D342" s="294">
        <f>SUM(D333,D335,D337,D339,D341)</f>
        <v>0</v>
      </c>
      <c r="E342" s="689" t="s">
        <v>445</v>
      </c>
      <c r="F342" s="690"/>
      <c r="G342" s="294">
        <f>SUM(G333,G335,G337,G339,G341)</f>
        <v>0</v>
      </c>
      <c r="H342" s="689" t="s">
        <v>445</v>
      </c>
      <c r="I342" s="690"/>
      <c r="J342" s="313">
        <f>SUM(J333,J335,J337,J339,J341)</f>
        <v>0</v>
      </c>
    </row>
    <row r="343" spans="2:10" ht="18" customHeight="1">
      <c r="B343" s="689" t="s">
        <v>446</v>
      </c>
      <c r="C343" s="690"/>
      <c r="D343" s="294"/>
      <c r="E343" s="689" t="s">
        <v>446</v>
      </c>
      <c r="F343" s="690"/>
      <c r="G343" s="294"/>
      <c r="H343" s="689" t="s">
        <v>446</v>
      </c>
      <c r="I343" s="690"/>
      <c r="J343" s="313"/>
    </row>
    <row r="344" spans="2:10" ht="18" customHeight="1">
      <c r="B344" s="689" t="s">
        <v>447</v>
      </c>
      <c r="C344" s="690"/>
      <c r="D344" s="294"/>
      <c r="E344" s="689" t="s">
        <v>447</v>
      </c>
      <c r="F344" s="690"/>
      <c r="G344" s="294"/>
      <c r="H344" s="689" t="s">
        <v>447</v>
      </c>
      <c r="I344" s="690"/>
      <c r="J344" s="313"/>
    </row>
    <row r="345" spans="2:11" ht="18" customHeight="1">
      <c r="B345" s="689" t="s">
        <v>448</v>
      </c>
      <c r="C345" s="690"/>
      <c r="D345" s="295"/>
      <c r="E345" s="689" t="s">
        <v>448</v>
      </c>
      <c r="F345" s="690"/>
      <c r="G345" s="295"/>
      <c r="H345" s="689" t="s">
        <v>448</v>
      </c>
      <c r="I345" s="690"/>
      <c r="J345" s="340"/>
      <c r="K345" t="s">
        <v>466</v>
      </c>
    </row>
    <row r="346" spans="2:11" ht="18" customHeight="1">
      <c r="B346" s="689" t="s">
        <v>450</v>
      </c>
      <c r="C346" s="690"/>
      <c r="D346" s="295"/>
      <c r="E346" s="689" t="s">
        <v>450</v>
      </c>
      <c r="F346" s="690"/>
      <c r="G346" s="295"/>
      <c r="H346" s="689" t="s">
        <v>450</v>
      </c>
      <c r="I346" s="690"/>
      <c r="J346" s="295"/>
      <c r="K346" s="147">
        <f>SUM(D346,G346,J346)</f>
        <v>0</v>
      </c>
    </row>
    <row r="347" ht="18" customHeight="1"/>
    <row r="348" spans="8:11" ht="18" customHeight="1">
      <c r="H348" s="691" t="s">
        <v>467</v>
      </c>
      <c r="I348" s="690"/>
      <c r="J348" s="557">
        <f>SUM(K289,K308,K327,K346)</f>
        <v>18833006.820960287</v>
      </c>
      <c r="K348" s="559"/>
    </row>
    <row r="349" spans="8:11" ht="13.5">
      <c r="H349" s="175"/>
      <c r="I349" s="175"/>
      <c r="J349" s="176"/>
      <c r="K349" s="176"/>
    </row>
    <row r="350" spans="8:11" ht="13.5">
      <c r="H350" s="175"/>
      <c r="I350" s="175"/>
      <c r="J350" s="176"/>
      <c r="K350" s="176"/>
    </row>
    <row r="351" spans="2:10" ht="21" customHeight="1">
      <c r="B351" s="263"/>
      <c r="C351" s="265"/>
      <c r="D351" s="265"/>
      <c r="E351" s="265"/>
      <c r="F351" s="265"/>
      <c r="G351" s="265"/>
      <c r="H351" s="265"/>
      <c r="I351" s="265"/>
      <c r="J351" s="265"/>
    </row>
    <row r="352" spans="1:10" ht="21" customHeight="1">
      <c r="A352" s="264" t="s">
        <v>468</v>
      </c>
      <c r="B352" s="263" t="s">
        <v>469</v>
      </c>
      <c r="C352" s="265"/>
      <c r="D352" s="265"/>
      <c r="E352" s="265"/>
      <c r="F352" s="265"/>
      <c r="G352" s="265"/>
      <c r="H352" s="265"/>
      <c r="I352" s="265"/>
      <c r="J352" s="265"/>
    </row>
    <row r="353" spans="1:10" ht="21" customHeight="1">
      <c r="A353" s="265"/>
      <c r="B353" s="265"/>
      <c r="C353" s="265"/>
      <c r="D353" s="265"/>
      <c r="E353" s="265"/>
      <c r="F353" s="265"/>
      <c r="G353" s="265"/>
      <c r="H353" s="265"/>
      <c r="I353" s="265"/>
      <c r="J353" s="265"/>
    </row>
    <row r="354" spans="1:10" ht="21" customHeight="1">
      <c r="A354" s="265"/>
      <c r="B354" s="296" t="s">
        <v>413</v>
      </c>
      <c r="C354" s="296" t="s">
        <v>306</v>
      </c>
      <c r="D354" s="296" t="s">
        <v>470</v>
      </c>
      <c r="E354" s="296" t="s">
        <v>471</v>
      </c>
      <c r="F354" s="296" t="s">
        <v>472</v>
      </c>
      <c r="G354" s="686" t="s">
        <v>473</v>
      </c>
      <c r="H354" s="686"/>
      <c r="I354" s="265"/>
      <c r="J354" s="265"/>
    </row>
    <row r="355" spans="1:10" ht="21" customHeight="1">
      <c r="A355" s="265"/>
      <c r="B355" s="681" t="s">
        <v>292</v>
      </c>
      <c r="C355" s="296">
        <v>2</v>
      </c>
      <c r="D355" s="297">
        <f>600*600*6</f>
        <v>2160000</v>
      </c>
      <c r="E355" s="297">
        <f>K12</f>
        <v>408750</v>
      </c>
      <c r="F355" s="297">
        <f>J114</f>
        <v>4699192.671186792</v>
      </c>
      <c r="G355" s="685">
        <f>SUM(D355:F355)</f>
        <v>7267942.671186792</v>
      </c>
      <c r="H355" s="685"/>
      <c r="I355" s="265"/>
      <c r="J355" s="265"/>
    </row>
    <row r="356" spans="1:10" ht="21" customHeight="1">
      <c r="A356" s="265"/>
      <c r="B356" s="682"/>
      <c r="C356" s="296">
        <v>1</v>
      </c>
      <c r="D356" s="297">
        <f>600*600*6</f>
        <v>2160000</v>
      </c>
      <c r="E356" s="297">
        <f>K27</f>
        <v>405000</v>
      </c>
      <c r="F356" s="297">
        <f>J270</f>
        <v>4818671.70102844</v>
      </c>
      <c r="G356" s="685">
        <f>SUM(D356:F356)</f>
        <v>7383671.70102844</v>
      </c>
      <c r="H356" s="685"/>
      <c r="I356" s="265"/>
      <c r="J356" s="265"/>
    </row>
    <row r="357" spans="1:10" ht="21" customHeight="1">
      <c r="A357" s="265"/>
      <c r="B357" s="681" t="s">
        <v>293</v>
      </c>
      <c r="C357" s="296">
        <v>2</v>
      </c>
      <c r="D357" s="297">
        <f>600*600*6</f>
        <v>2160000</v>
      </c>
      <c r="E357" s="297">
        <f>K18</f>
        <v>285000</v>
      </c>
      <c r="F357" s="297">
        <f>J192</f>
        <v>12945798.98837487</v>
      </c>
      <c r="G357" s="685">
        <f>SUM(D357:F357)</f>
        <v>15390798.98837487</v>
      </c>
      <c r="H357" s="685"/>
      <c r="I357" s="265"/>
      <c r="J357" s="265"/>
    </row>
    <row r="358" spans="1:10" ht="21" customHeight="1">
      <c r="A358" s="265"/>
      <c r="B358" s="682"/>
      <c r="C358" s="296">
        <v>1</v>
      </c>
      <c r="D358" s="297">
        <f>600*600*6</f>
        <v>2160000</v>
      </c>
      <c r="E358" s="297">
        <f>K33</f>
        <v>0</v>
      </c>
      <c r="F358" s="297">
        <f>J348</f>
        <v>18833006.820960287</v>
      </c>
      <c r="G358" s="685">
        <f>SUM(D358:F358)</f>
        <v>20993006.820960287</v>
      </c>
      <c r="H358" s="685"/>
      <c r="I358" s="265"/>
      <c r="J358" s="265"/>
    </row>
    <row r="359" spans="1:10" ht="21" customHeight="1">
      <c r="A359" s="264"/>
      <c r="B359" s="263"/>
      <c r="C359" s="265"/>
      <c r="D359" s="265"/>
      <c r="E359" s="265"/>
      <c r="F359" s="265"/>
      <c r="G359" s="265"/>
      <c r="H359" s="265"/>
      <c r="I359" s="265"/>
      <c r="J359" s="265"/>
    </row>
    <row r="360" spans="1:10" ht="21" customHeight="1">
      <c r="A360" s="264" t="s">
        <v>474</v>
      </c>
      <c r="B360" s="263" t="s">
        <v>628</v>
      </c>
      <c r="C360" s="265"/>
      <c r="D360" s="265"/>
      <c r="E360" s="265"/>
      <c r="F360" s="265"/>
      <c r="G360" s="265"/>
      <c r="H360" s="265"/>
      <c r="I360" s="265"/>
      <c r="J360" s="265"/>
    </row>
    <row r="361" spans="1:10" ht="21" customHeight="1">
      <c r="A361" s="265"/>
      <c r="B361" s="265"/>
      <c r="C361" s="265"/>
      <c r="D361" s="265"/>
      <c r="E361" s="265"/>
      <c r="F361" s="265"/>
      <c r="G361" s="265"/>
      <c r="H361" s="265"/>
      <c r="I361" s="265"/>
      <c r="J361" s="265"/>
    </row>
    <row r="362" spans="1:10" ht="21" customHeight="1">
      <c r="A362" s="265"/>
      <c r="B362" s="296" t="s">
        <v>413</v>
      </c>
      <c r="C362" s="296" t="s">
        <v>306</v>
      </c>
      <c r="D362" s="296" t="s">
        <v>475</v>
      </c>
      <c r="E362" s="296" t="s">
        <v>473</v>
      </c>
      <c r="F362" s="298" t="s">
        <v>476</v>
      </c>
      <c r="G362" s="298" t="s">
        <v>476</v>
      </c>
      <c r="H362" s="296" t="s">
        <v>629</v>
      </c>
      <c r="I362" s="686" t="s">
        <v>630</v>
      </c>
      <c r="J362" s="686"/>
    </row>
    <row r="363" spans="1:10" ht="21" customHeight="1">
      <c r="A363" s="265"/>
      <c r="B363" s="681" t="s">
        <v>292</v>
      </c>
      <c r="C363" s="296">
        <v>2</v>
      </c>
      <c r="D363" s="356">
        <f>F380</f>
        <v>197.85390625</v>
      </c>
      <c r="E363" s="297">
        <f>G355</f>
        <v>7267942.671186792</v>
      </c>
      <c r="F363" s="358">
        <f>0.7*E363/D363</f>
        <v>25713.71961391717</v>
      </c>
      <c r="G363" s="687">
        <f>SUM(F363:F364)/2</f>
        <v>24578.99633789623</v>
      </c>
      <c r="H363" s="358">
        <f>F363/G363</f>
        <v>1.0461663796365601</v>
      </c>
      <c r="I363" s="683" t="str">
        <f>IF(H363&gt;=0.65,"OK","NG")</f>
        <v>OK</v>
      </c>
      <c r="J363" s="684"/>
    </row>
    <row r="364" spans="1:10" ht="21" customHeight="1">
      <c r="A364" s="265"/>
      <c r="B364" s="682"/>
      <c r="C364" s="296">
        <v>1</v>
      </c>
      <c r="D364" s="356">
        <f>F381</f>
        <v>314.945645</v>
      </c>
      <c r="E364" s="297">
        <f>G356</f>
        <v>7383671.70102844</v>
      </c>
      <c r="F364" s="358">
        <f>E364/D364</f>
        <v>23444.273061875294</v>
      </c>
      <c r="G364" s="688"/>
      <c r="H364" s="358">
        <f>F364/G363</f>
        <v>0.9538336203634399</v>
      </c>
      <c r="I364" s="683" t="str">
        <f>IF(H364&gt;=0.65,"OK","NG")</f>
        <v>OK</v>
      </c>
      <c r="J364" s="684"/>
    </row>
    <row r="365" spans="1:10" ht="21" customHeight="1">
      <c r="A365" s="265"/>
      <c r="B365" s="681" t="s">
        <v>293</v>
      </c>
      <c r="C365" s="296">
        <v>2</v>
      </c>
      <c r="D365" s="356">
        <f>F380</f>
        <v>197.85390625</v>
      </c>
      <c r="E365" s="297">
        <f>G357</f>
        <v>15390798.98837487</v>
      </c>
      <c r="F365" s="358">
        <f>0.7*E365/D365</f>
        <v>54452.0929409874</v>
      </c>
      <c r="G365" s="687">
        <f>SUM(F365:F366)/2</f>
        <v>60554.030448427875</v>
      </c>
      <c r="H365" s="358">
        <f>F365/G365</f>
        <v>0.8992315216303014</v>
      </c>
      <c r="I365" s="683" t="str">
        <f>IF(H365&gt;=0.65,"OK","NG")</f>
        <v>OK</v>
      </c>
      <c r="J365" s="684"/>
    </row>
    <row r="366" spans="1:10" ht="21" customHeight="1">
      <c r="A366" s="265"/>
      <c r="B366" s="682"/>
      <c r="C366" s="296">
        <v>1</v>
      </c>
      <c r="D366" s="356">
        <f>F381</f>
        <v>314.945645</v>
      </c>
      <c r="E366" s="297">
        <f>G358</f>
        <v>20993006.820960287</v>
      </c>
      <c r="F366" s="358">
        <f>E366/D366</f>
        <v>66655.96795586834</v>
      </c>
      <c r="G366" s="688"/>
      <c r="H366" s="358">
        <f>F366/G365</f>
        <v>1.1007684783696985</v>
      </c>
      <c r="I366" s="683" t="str">
        <f>IF(H366&gt;=0.65,"OK","NG")</f>
        <v>OK</v>
      </c>
      <c r="J366" s="684"/>
    </row>
    <row r="367" spans="1:10" ht="21" customHeight="1">
      <c r="A367" s="265"/>
      <c r="B367" s="299" t="s">
        <v>637</v>
      </c>
      <c r="D367" s="300"/>
      <c r="E367" s="300"/>
      <c r="F367" s="300"/>
      <c r="G367" s="300"/>
      <c r="H367" s="300"/>
      <c r="I367" s="300"/>
      <c r="J367" s="300"/>
    </row>
    <row r="368" spans="1:10" ht="21" customHeight="1">
      <c r="A368" s="265"/>
      <c r="B368" s="299" t="s">
        <v>638</v>
      </c>
      <c r="D368" s="300"/>
      <c r="E368" s="300"/>
      <c r="F368" s="300"/>
      <c r="G368" s="300"/>
      <c r="H368" s="300"/>
      <c r="I368" s="300"/>
      <c r="J368" s="300"/>
    </row>
    <row r="369" spans="1:10" ht="21" customHeight="1">
      <c r="A369" s="265"/>
      <c r="D369" s="300"/>
      <c r="E369" s="300"/>
      <c r="F369" s="300"/>
      <c r="G369" s="300"/>
      <c r="H369" s="300"/>
      <c r="I369" s="300"/>
      <c r="J369" s="300"/>
    </row>
    <row r="370" spans="1:10" ht="21" customHeight="1">
      <c r="A370" s="265"/>
      <c r="B370" t="s">
        <v>678</v>
      </c>
      <c r="E370" s="300"/>
      <c r="F370" s="300"/>
      <c r="G370" s="300"/>
      <c r="H370" s="300"/>
      <c r="I370" s="300"/>
      <c r="J370" s="300"/>
    </row>
    <row r="371" ht="21" customHeight="1">
      <c r="B371" t="s">
        <v>679</v>
      </c>
    </row>
    <row r="372" spans="2:11" ht="13.5">
      <c r="B372" s="9" t="s">
        <v>680</v>
      </c>
      <c r="C372" s="341" t="s">
        <v>766</v>
      </c>
      <c r="J372" s="342">
        <f>6.5*8.5+1.4*4.475+9.65*1.575+(1.575*8.5)/2+(0.175*4.475)/2+(1.575*4.025)/2</f>
        <v>86.96875</v>
      </c>
      <c r="K372" t="s">
        <v>682</v>
      </c>
    </row>
    <row r="373" spans="2:11" ht="13.5">
      <c r="B373" s="9" t="s">
        <v>681</v>
      </c>
      <c r="C373" t="s">
        <v>767</v>
      </c>
      <c r="J373" s="342">
        <f>6.5*8.5+1.4*4.475+0.75*2.8+(8.03*1.575)/2</f>
        <v>69.938625</v>
      </c>
      <c r="K373" t="s">
        <v>683</v>
      </c>
    </row>
    <row r="375" ht="13.5">
      <c r="B375" t="s">
        <v>684</v>
      </c>
    </row>
    <row r="376" spans="2:6" ht="13.5">
      <c r="B376" s="9" t="s">
        <v>685</v>
      </c>
      <c r="C376" t="s">
        <v>768</v>
      </c>
      <c r="E376" s="355">
        <f>13*J372</f>
        <v>1130.59375</v>
      </c>
      <c r="F376" t="s">
        <v>687</v>
      </c>
    </row>
    <row r="377" spans="2:6" ht="13.5">
      <c r="B377" s="9" t="s">
        <v>686</v>
      </c>
      <c r="C377" t="s">
        <v>769</v>
      </c>
      <c r="E377" s="355">
        <f>16*J373</f>
        <v>1119.018</v>
      </c>
      <c r="F377" t="s">
        <v>687</v>
      </c>
    </row>
    <row r="379" ht="13.5">
      <c r="B379" t="s">
        <v>688</v>
      </c>
    </row>
    <row r="380" spans="2:7" ht="13.5">
      <c r="B380" s="9" t="s">
        <v>685</v>
      </c>
      <c r="C380" t="s">
        <v>771</v>
      </c>
      <c r="F380" s="355">
        <f>E376*0.175</f>
        <v>197.85390625</v>
      </c>
      <c r="G380" t="s">
        <v>687</v>
      </c>
    </row>
    <row r="381" spans="2:7" ht="13.5">
      <c r="B381" s="9" t="s">
        <v>686</v>
      </c>
      <c r="C381" t="s">
        <v>770</v>
      </c>
      <c r="F381" s="355">
        <f>(E376+E377)*0.14</f>
        <v>314.945645</v>
      </c>
      <c r="G381" t="s">
        <v>687</v>
      </c>
    </row>
  </sheetData>
  <sheetProtection/>
  <mergeCells count="342">
    <mergeCell ref="H5:K5"/>
    <mergeCell ref="D18:F18"/>
    <mergeCell ref="B5:B6"/>
    <mergeCell ref="C5:C6"/>
    <mergeCell ref="D5:G5"/>
    <mergeCell ref="D13:D17"/>
    <mergeCell ref="E13:E17"/>
    <mergeCell ref="F13:F17"/>
    <mergeCell ref="G13:G17"/>
    <mergeCell ref="H18:J18"/>
    <mergeCell ref="B7:B18"/>
    <mergeCell ref="C7:C12"/>
    <mergeCell ref="D12:F12"/>
    <mergeCell ref="H12:J12"/>
    <mergeCell ref="C13:C18"/>
    <mergeCell ref="B20:B21"/>
    <mergeCell ref="C20:C21"/>
    <mergeCell ref="D20:G20"/>
    <mergeCell ref="H20:K20"/>
    <mergeCell ref="H27:J27"/>
    <mergeCell ref="C28:C33"/>
    <mergeCell ref="D28:D32"/>
    <mergeCell ref="E28:E32"/>
    <mergeCell ref="F28:F32"/>
    <mergeCell ref="G28:G32"/>
    <mergeCell ref="D33:F33"/>
    <mergeCell ref="H33:J33"/>
    <mergeCell ref="B22:B33"/>
    <mergeCell ref="C22:C27"/>
    <mergeCell ref="D27:F27"/>
    <mergeCell ref="B52:C52"/>
    <mergeCell ref="E52:F52"/>
    <mergeCell ref="E51:F51"/>
    <mergeCell ref="H52:I52"/>
    <mergeCell ref="C38:D38"/>
    <mergeCell ref="F38:G38"/>
    <mergeCell ref="I38:J38"/>
    <mergeCell ref="B51:C51"/>
    <mergeCell ref="H51:I51"/>
    <mergeCell ref="B53:C53"/>
    <mergeCell ref="E53:F53"/>
    <mergeCell ref="H53:I53"/>
    <mergeCell ref="B54:C54"/>
    <mergeCell ref="E54:F54"/>
    <mergeCell ref="H54:I54"/>
    <mergeCell ref="B55:C55"/>
    <mergeCell ref="E55:F55"/>
    <mergeCell ref="H55:I55"/>
    <mergeCell ref="C57:D57"/>
    <mergeCell ref="F57:G57"/>
    <mergeCell ref="I57:J57"/>
    <mergeCell ref="B70:C70"/>
    <mergeCell ref="E70:F70"/>
    <mergeCell ref="H70:I70"/>
    <mergeCell ref="B71:C71"/>
    <mergeCell ref="E71:F71"/>
    <mergeCell ref="H71:I71"/>
    <mergeCell ref="B72:C72"/>
    <mergeCell ref="E72:F72"/>
    <mergeCell ref="H72:I72"/>
    <mergeCell ref="B73:C73"/>
    <mergeCell ref="E73:F73"/>
    <mergeCell ref="H73:I73"/>
    <mergeCell ref="B74:C74"/>
    <mergeCell ref="E74:F74"/>
    <mergeCell ref="H74:I74"/>
    <mergeCell ref="C76:D76"/>
    <mergeCell ref="F76:G76"/>
    <mergeCell ref="I76:J76"/>
    <mergeCell ref="B89:C89"/>
    <mergeCell ref="E89:F89"/>
    <mergeCell ref="H89:I89"/>
    <mergeCell ref="B90:C90"/>
    <mergeCell ref="E90:F90"/>
    <mergeCell ref="H90:I90"/>
    <mergeCell ref="B91:C91"/>
    <mergeCell ref="E91:F91"/>
    <mergeCell ref="H91:I91"/>
    <mergeCell ref="B92:C92"/>
    <mergeCell ref="E92:F92"/>
    <mergeCell ref="H92:I92"/>
    <mergeCell ref="B93:C93"/>
    <mergeCell ref="E93:F93"/>
    <mergeCell ref="H93:I93"/>
    <mergeCell ref="C95:D95"/>
    <mergeCell ref="F95:G95"/>
    <mergeCell ref="I95:J95"/>
    <mergeCell ref="B108:C108"/>
    <mergeCell ref="E108:F108"/>
    <mergeCell ref="H108:I108"/>
    <mergeCell ref="B109:C109"/>
    <mergeCell ref="E109:F109"/>
    <mergeCell ref="H109:I109"/>
    <mergeCell ref="B110:C110"/>
    <mergeCell ref="E110:F110"/>
    <mergeCell ref="H110:I110"/>
    <mergeCell ref="B111:C111"/>
    <mergeCell ref="E111:F111"/>
    <mergeCell ref="H111:I111"/>
    <mergeCell ref="J114:K114"/>
    <mergeCell ref="C116:D116"/>
    <mergeCell ref="F116:G116"/>
    <mergeCell ref="I116:J116"/>
    <mergeCell ref="B112:C112"/>
    <mergeCell ref="E112:F112"/>
    <mergeCell ref="H112:I112"/>
    <mergeCell ref="H114:I114"/>
    <mergeCell ref="B129:C129"/>
    <mergeCell ref="E129:F129"/>
    <mergeCell ref="H129:I129"/>
    <mergeCell ref="B130:C130"/>
    <mergeCell ref="E130:F130"/>
    <mergeCell ref="H130:I130"/>
    <mergeCell ref="B131:C131"/>
    <mergeCell ref="E131:F131"/>
    <mergeCell ref="H131:I131"/>
    <mergeCell ref="B132:C132"/>
    <mergeCell ref="E132:F132"/>
    <mergeCell ref="H132:I132"/>
    <mergeCell ref="B133:C133"/>
    <mergeCell ref="E133:F133"/>
    <mergeCell ref="H133:I133"/>
    <mergeCell ref="C135:D135"/>
    <mergeCell ref="F135:G135"/>
    <mergeCell ref="I135:J135"/>
    <mergeCell ref="B148:C148"/>
    <mergeCell ref="E148:F148"/>
    <mergeCell ref="H148:I148"/>
    <mergeCell ref="B149:C149"/>
    <mergeCell ref="E149:F149"/>
    <mergeCell ref="H149:I149"/>
    <mergeCell ref="B150:C150"/>
    <mergeCell ref="E150:F150"/>
    <mergeCell ref="H150:I150"/>
    <mergeCell ref="B151:C151"/>
    <mergeCell ref="E151:F151"/>
    <mergeCell ref="H151:I151"/>
    <mergeCell ref="B152:C152"/>
    <mergeCell ref="E152:F152"/>
    <mergeCell ref="H152:I152"/>
    <mergeCell ref="C154:D154"/>
    <mergeCell ref="F154:G154"/>
    <mergeCell ref="I154:J154"/>
    <mergeCell ref="B167:C167"/>
    <mergeCell ref="E167:F167"/>
    <mergeCell ref="H167:I167"/>
    <mergeCell ref="B168:C168"/>
    <mergeCell ref="E168:F168"/>
    <mergeCell ref="H168:I168"/>
    <mergeCell ref="B169:C169"/>
    <mergeCell ref="E169:F169"/>
    <mergeCell ref="H169:I169"/>
    <mergeCell ref="B170:C170"/>
    <mergeCell ref="E170:F170"/>
    <mergeCell ref="H170:I170"/>
    <mergeCell ref="B171:C171"/>
    <mergeCell ref="E171:F171"/>
    <mergeCell ref="H171:I171"/>
    <mergeCell ref="C173:D173"/>
    <mergeCell ref="F173:G173"/>
    <mergeCell ref="I173:J173"/>
    <mergeCell ref="B186:C186"/>
    <mergeCell ref="E186:F186"/>
    <mergeCell ref="H186:I186"/>
    <mergeCell ref="B187:C187"/>
    <mergeCell ref="E187:F187"/>
    <mergeCell ref="H187:I187"/>
    <mergeCell ref="B188:C188"/>
    <mergeCell ref="E188:F188"/>
    <mergeCell ref="H188:I188"/>
    <mergeCell ref="B189:C189"/>
    <mergeCell ref="E189:F189"/>
    <mergeCell ref="H189:I189"/>
    <mergeCell ref="J192:K192"/>
    <mergeCell ref="C194:D194"/>
    <mergeCell ref="F194:G194"/>
    <mergeCell ref="I194:J194"/>
    <mergeCell ref="B190:C190"/>
    <mergeCell ref="E190:F190"/>
    <mergeCell ref="H190:I190"/>
    <mergeCell ref="H192:I192"/>
    <mergeCell ref="B207:C207"/>
    <mergeCell ref="E207:F207"/>
    <mergeCell ref="H207:I207"/>
    <mergeCell ref="B208:C208"/>
    <mergeCell ref="E208:F208"/>
    <mergeCell ref="H208:I208"/>
    <mergeCell ref="B209:C209"/>
    <mergeCell ref="E209:F209"/>
    <mergeCell ref="H209:I209"/>
    <mergeCell ref="B210:C210"/>
    <mergeCell ref="E210:F210"/>
    <mergeCell ref="H210:I210"/>
    <mergeCell ref="B211:C211"/>
    <mergeCell ref="E211:F211"/>
    <mergeCell ref="H211:I211"/>
    <mergeCell ref="C213:D213"/>
    <mergeCell ref="F213:G213"/>
    <mergeCell ref="I213:J213"/>
    <mergeCell ref="B226:C226"/>
    <mergeCell ref="E226:F226"/>
    <mergeCell ref="H226:I226"/>
    <mergeCell ref="B227:C227"/>
    <mergeCell ref="E227:F227"/>
    <mergeCell ref="H227:I227"/>
    <mergeCell ref="B228:C228"/>
    <mergeCell ref="E228:F228"/>
    <mergeCell ref="H228:I228"/>
    <mergeCell ref="B229:C229"/>
    <mergeCell ref="E229:F229"/>
    <mergeCell ref="H229:I229"/>
    <mergeCell ref="B230:C230"/>
    <mergeCell ref="E230:F230"/>
    <mergeCell ref="H230:I230"/>
    <mergeCell ref="C232:D232"/>
    <mergeCell ref="F232:G232"/>
    <mergeCell ref="I232:J232"/>
    <mergeCell ref="B245:C245"/>
    <mergeCell ref="E245:F245"/>
    <mergeCell ref="H245:I245"/>
    <mergeCell ref="B246:C246"/>
    <mergeCell ref="E246:F246"/>
    <mergeCell ref="H246:I246"/>
    <mergeCell ref="B247:C247"/>
    <mergeCell ref="E247:F247"/>
    <mergeCell ref="H247:I247"/>
    <mergeCell ref="B248:C248"/>
    <mergeCell ref="E248:F248"/>
    <mergeCell ref="H248:I248"/>
    <mergeCell ref="B249:C249"/>
    <mergeCell ref="E249:F249"/>
    <mergeCell ref="H249:I249"/>
    <mergeCell ref="C251:D251"/>
    <mergeCell ref="F251:G251"/>
    <mergeCell ref="I251:J251"/>
    <mergeCell ref="B264:C264"/>
    <mergeCell ref="E264:F264"/>
    <mergeCell ref="H264:I264"/>
    <mergeCell ref="B265:C265"/>
    <mergeCell ref="E265:F265"/>
    <mergeCell ref="H265:I265"/>
    <mergeCell ref="B266:C266"/>
    <mergeCell ref="E266:F266"/>
    <mergeCell ref="H266:I266"/>
    <mergeCell ref="B267:C267"/>
    <mergeCell ref="E267:F267"/>
    <mergeCell ref="H267:I267"/>
    <mergeCell ref="J270:K270"/>
    <mergeCell ref="C272:D272"/>
    <mergeCell ref="F272:G272"/>
    <mergeCell ref="I272:J272"/>
    <mergeCell ref="B268:C268"/>
    <mergeCell ref="E268:F268"/>
    <mergeCell ref="H268:I268"/>
    <mergeCell ref="H270:I270"/>
    <mergeCell ref="B285:C285"/>
    <mergeCell ref="E285:F285"/>
    <mergeCell ref="H285:I285"/>
    <mergeCell ref="B286:C286"/>
    <mergeCell ref="E286:F286"/>
    <mergeCell ref="H286:I286"/>
    <mergeCell ref="B287:C287"/>
    <mergeCell ref="E287:F287"/>
    <mergeCell ref="H287:I287"/>
    <mergeCell ref="B288:C288"/>
    <mergeCell ref="E288:F288"/>
    <mergeCell ref="H288:I288"/>
    <mergeCell ref="B289:C289"/>
    <mergeCell ref="E289:F289"/>
    <mergeCell ref="H289:I289"/>
    <mergeCell ref="C291:D291"/>
    <mergeCell ref="F291:G291"/>
    <mergeCell ref="I291:J291"/>
    <mergeCell ref="B304:C304"/>
    <mergeCell ref="E304:F304"/>
    <mergeCell ref="H304:I304"/>
    <mergeCell ref="B305:C305"/>
    <mergeCell ref="E305:F305"/>
    <mergeCell ref="H305:I305"/>
    <mergeCell ref="B306:C306"/>
    <mergeCell ref="E306:F306"/>
    <mergeCell ref="H306:I306"/>
    <mergeCell ref="B307:C307"/>
    <mergeCell ref="E307:F307"/>
    <mergeCell ref="H307:I307"/>
    <mergeCell ref="B308:C308"/>
    <mergeCell ref="E308:F308"/>
    <mergeCell ref="H308:I308"/>
    <mergeCell ref="C310:D310"/>
    <mergeCell ref="F310:G310"/>
    <mergeCell ref="I310:J310"/>
    <mergeCell ref="B323:C323"/>
    <mergeCell ref="E323:F323"/>
    <mergeCell ref="H323:I323"/>
    <mergeCell ref="B324:C324"/>
    <mergeCell ref="E324:F324"/>
    <mergeCell ref="H324:I324"/>
    <mergeCell ref="B325:C325"/>
    <mergeCell ref="E325:F325"/>
    <mergeCell ref="H325:I325"/>
    <mergeCell ref="B326:C326"/>
    <mergeCell ref="E326:F326"/>
    <mergeCell ref="H326:I326"/>
    <mergeCell ref="B327:C327"/>
    <mergeCell ref="E327:F327"/>
    <mergeCell ref="H327:I327"/>
    <mergeCell ref="C329:D329"/>
    <mergeCell ref="F329:G329"/>
    <mergeCell ref="I329:J329"/>
    <mergeCell ref="B342:C342"/>
    <mergeCell ref="E342:F342"/>
    <mergeCell ref="H342:I342"/>
    <mergeCell ref="B343:C343"/>
    <mergeCell ref="E343:F343"/>
    <mergeCell ref="H343:I343"/>
    <mergeCell ref="B344:C344"/>
    <mergeCell ref="E344:F344"/>
    <mergeCell ref="H344:I344"/>
    <mergeCell ref="B355:B356"/>
    <mergeCell ref="G355:H355"/>
    <mergeCell ref="G356:H356"/>
    <mergeCell ref="B345:C345"/>
    <mergeCell ref="E345:F345"/>
    <mergeCell ref="H345:I345"/>
    <mergeCell ref="B346:C346"/>
    <mergeCell ref="E346:F346"/>
    <mergeCell ref="H346:I346"/>
    <mergeCell ref="I363:J363"/>
    <mergeCell ref="I364:J364"/>
    <mergeCell ref="H348:I348"/>
    <mergeCell ref="J348:K348"/>
    <mergeCell ref="G354:H354"/>
    <mergeCell ref="G363:G364"/>
    <mergeCell ref="B365:B366"/>
    <mergeCell ref="I365:J365"/>
    <mergeCell ref="I366:J366"/>
    <mergeCell ref="B357:B358"/>
    <mergeCell ref="G357:H357"/>
    <mergeCell ref="G358:H358"/>
    <mergeCell ref="I362:J362"/>
    <mergeCell ref="B363:B364"/>
    <mergeCell ref="G365:G366"/>
  </mergeCells>
  <printOptions horizontalCentered="1"/>
  <pageMargins left="0.5905511811023623" right="0.5905511811023623" top="0.3937007874015748" bottom="0.3937007874015748" header="0.31496062992125984" footer="0.31496062992125984"/>
  <pageSetup fitToHeight="2" horizontalDpi="1200" verticalDpi="1200" orientation="portrait" paperSize="9" scale="60" r:id="rId2"/>
  <rowBreaks count="5" manualBreakCount="5">
    <brk id="35" max="10" man="1"/>
    <brk id="114" max="10" man="1"/>
    <brk id="192" max="10" man="1"/>
    <brk id="270" max="10" man="1"/>
    <brk id="350" max="10" man="1"/>
  </rowBreaks>
  <drawing r:id="rId1"/>
</worksheet>
</file>

<file path=xl/worksheets/sheet12.xml><?xml version="1.0" encoding="utf-8"?>
<worksheet xmlns="http://schemas.openxmlformats.org/spreadsheetml/2006/main" xmlns:r="http://schemas.openxmlformats.org/officeDocument/2006/relationships">
  <dimension ref="A1:J45"/>
  <sheetViews>
    <sheetView showGridLines="0" zoomScale="115" zoomScaleNormal="115" zoomScaleSheetLayoutView="130" zoomScalePageLayoutView="0" workbookViewId="0" topLeftCell="A1">
      <selection activeCell="H8" sqref="H8:I8"/>
    </sheetView>
  </sheetViews>
  <sheetFormatPr defaultColWidth="8.796875" defaultRowHeight="14.25"/>
  <cols>
    <col min="1" max="1" width="3.8984375" style="128" customWidth="1"/>
    <col min="2" max="4" width="9" style="128" customWidth="1"/>
    <col min="5" max="5" width="8.8984375" style="128" customWidth="1"/>
    <col min="6" max="6" width="9.5" style="128" customWidth="1"/>
    <col min="7" max="9" width="9" style="128" customWidth="1"/>
    <col min="10" max="10" width="10.5" style="128" customWidth="1"/>
    <col min="11" max="11" width="1.59765625" style="128" customWidth="1"/>
    <col min="12" max="16384" width="9" style="128" customWidth="1"/>
  </cols>
  <sheetData>
    <row r="1" spans="1:2" ht="13.5">
      <c r="A1" s="104" t="s">
        <v>507</v>
      </c>
      <c r="B1" s="104"/>
    </row>
    <row r="2" spans="1:2" ht="13.5">
      <c r="A2" s="104"/>
      <c r="B2" s="104"/>
    </row>
    <row r="3" spans="1:7" ht="14.25" thickBot="1">
      <c r="A3" s="129"/>
      <c r="B3" s="706" t="s">
        <v>342</v>
      </c>
      <c r="C3" s="706"/>
      <c r="D3" s="408">
        <f>'構造設計チェック'!N81</f>
        <v>150</v>
      </c>
      <c r="E3" s="130" t="s">
        <v>233</v>
      </c>
      <c r="G3" s="206" t="s">
        <v>753</v>
      </c>
    </row>
    <row r="4" spans="1:7" ht="14.25" thickTop="1">
      <c r="A4" s="129"/>
      <c r="B4" s="104"/>
      <c r="G4" s="206" t="s">
        <v>343</v>
      </c>
    </row>
    <row r="5" spans="1:2" ht="13.5">
      <c r="A5" s="129"/>
      <c r="B5" s="104"/>
    </row>
    <row r="6" spans="1:2" ht="13.5">
      <c r="A6" s="131" t="s">
        <v>272</v>
      </c>
      <c r="B6" s="104" t="s">
        <v>393</v>
      </c>
    </row>
    <row r="7" spans="1:10" ht="13.5">
      <c r="A7" s="105"/>
      <c r="B7" s="114" t="s">
        <v>192</v>
      </c>
      <c r="C7" s="132" t="s">
        <v>193</v>
      </c>
      <c r="D7" s="132" t="s">
        <v>194</v>
      </c>
      <c r="E7" s="707" t="s">
        <v>195</v>
      </c>
      <c r="F7" s="707"/>
      <c r="G7" s="132" t="s">
        <v>234</v>
      </c>
      <c r="H7" s="707" t="s">
        <v>321</v>
      </c>
      <c r="I7" s="707"/>
      <c r="J7" s="132" t="s">
        <v>327</v>
      </c>
    </row>
    <row r="8" spans="2:10" ht="13.5">
      <c r="B8" s="133">
        <v>1</v>
      </c>
      <c r="C8" s="133">
        <v>0</v>
      </c>
      <c r="D8" s="133">
        <v>0</v>
      </c>
      <c r="E8" s="708">
        <f>'付表1）軸力計算表'!I50</f>
        <v>571.822</v>
      </c>
      <c r="F8" s="708"/>
      <c r="G8" s="349">
        <v>1.4</v>
      </c>
      <c r="H8" s="716" t="s">
        <v>752</v>
      </c>
      <c r="I8" s="716"/>
      <c r="J8" s="133" t="s">
        <v>248</v>
      </c>
    </row>
    <row r="9" spans="2:10" ht="13.5">
      <c r="B9" s="134">
        <v>2</v>
      </c>
      <c r="C9" s="134">
        <v>1</v>
      </c>
      <c r="D9" s="134">
        <v>0</v>
      </c>
      <c r="E9" s="705">
        <f>'付表1）軸力計算表'!I110</f>
        <v>500.5265</v>
      </c>
      <c r="F9" s="705"/>
      <c r="G9" s="349">
        <v>1.4</v>
      </c>
      <c r="H9" s="715" t="s">
        <v>754</v>
      </c>
      <c r="I9" s="715"/>
      <c r="J9" s="134" t="s">
        <v>248</v>
      </c>
    </row>
    <row r="10" spans="2:10" ht="13.5">
      <c r="B10" s="134">
        <v>3</v>
      </c>
      <c r="C10" s="134">
        <v>0</v>
      </c>
      <c r="D10" s="134">
        <v>1</v>
      </c>
      <c r="E10" s="705">
        <f>'付表1）軸力計算表'!I170</f>
        <v>512.1755</v>
      </c>
      <c r="F10" s="705"/>
      <c r="G10" s="349">
        <v>1.4</v>
      </c>
      <c r="H10" s="715" t="s">
        <v>754</v>
      </c>
      <c r="I10" s="715"/>
      <c r="J10" s="134" t="s">
        <v>248</v>
      </c>
    </row>
    <row r="11" spans="2:10" ht="13.5">
      <c r="B11" s="134">
        <v>4</v>
      </c>
      <c r="C11" s="134">
        <v>1</v>
      </c>
      <c r="D11" s="134">
        <v>1</v>
      </c>
      <c r="E11" s="705">
        <f>'付表1）軸力計算表'!I230</f>
        <v>470.6315</v>
      </c>
      <c r="F11" s="705"/>
      <c r="G11" s="349">
        <v>1.4</v>
      </c>
      <c r="H11" s="715" t="s">
        <v>755</v>
      </c>
      <c r="I11" s="715"/>
      <c r="J11" s="134" t="s">
        <v>248</v>
      </c>
    </row>
    <row r="12" spans="2:10" ht="13.5">
      <c r="B12" s="134">
        <v>5</v>
      </c>
      <c r="C12" s="134">
        <v>0</v>
      </c>
      <c r="D12" s="134">
        <v>2</v>
      </c>
      <c r="E12" s="705">
        <f>'付表1）軸力計算表'!I290</f>
        <v>458.86150000000004</v>
      </c>
      <c r="F12" s="705"/>
      <c r="G12" s="349">
        <v>1.4</v>
      </c>
      <c r="H12" s="715" t="s">
        <v>755</v>
      </c>
      <c r="I12" s="715"/>
      <c r="J12" s="134" t="s">
        <v>248</v>
      </c>
    </row>
    <row r="13" spans="2:10" ht="13.5">
      <c r="B13" s="134">
        <v>6</v>
      </c>
      <c r="C13" s="134">
        <v>1</v>
      </c>
      <c r="D13" s="134">
        <v>2</v>
      </c>
      <c r="E13" s="705">
        <f>'付表1）軸力計算表'!I350</f>
        <v>396.30250000000007</v>
      </c>
      <c r="F13" s="705"/>
      <c r="G13" s="349">
        <v>1.4</v>
      </c>
      <c r="H13" s="715" t="s">
        <v>756</v>
      </c>
      <c r="I13" s="715"/>
      <c r="J13" s="134" t="s">
        <v>248</v>
      </c>
    </row>
    <row r="14" spans="2:10" ht="13.5">
      <c r="B14" s="134">
        <v>7</v>
      </c>
      <c r="C14" s="134"/>
      <c r="D14" s="134"/>
      <c r="E14" s="705"/>
      <c r="F14" s="705"/>
      <c r="G14" s="350"/>
      <c r="H14" s="715"/>
      <c r="I14" s="715"/>
      <c r="J14" s="134" t="s">
        <v>248</v>
      </c>
    </row>
    <row r="15" spans="2:10" ht="13.5">
      <c r="B15" s="134">
        <v>8</v>
      </c>
      <c r="C15" s="134"/>
      <c r="D15" s="134"/>
      <c r="E15" s="705"/>
      <c r="F15" s="705"/>
      <c r="G15" s="350"/>
      <c r="H15" s="715"/>
      <c r="I15" s="715"/>
      <c r="J15" s="134" t="s">
        <v>248</v>
      </c>
    </row>
    <row r="16" spans="2:10" ht="13.5">
      <c r="B16" s="134">
        <v>9</v>
      </c>
      <c r="C16" s="134"/>
      <c r="D16" s="134"/>
      <c r="E16" s="705"/>
      <c r="F16" s="705"/>
      <c r="G16" s="350"/>
      <c r="H16" s="715"/>
      <c r="I16" s="715"/>
      <c r="J16" s="134" t="s">
        <v>248</v>
      </c>
    </row>
    <row r="17" spans="2:10" ht="13.5">
      <c r="B17" s="135">
        <v>10</v>
      </c>
      <c r="C17" s="135"/>
      <c r="D17" s="135"/>
      <c r="E17" s="711"/>
      <c r="F17" s="711"/>
      <c r="G17" s="351"/>
      <c r="H17" s="712"/>
      <c r="I17" s="712"/>
      <c r="J17" s="135" t="s">
        <v>248</v>
      </c>
    </row>
    <row r="18" spans="2:10" ht="13.5">
      <c r="B18" s="190" t="s">
        <v>344</v>
      </c>
      <c r="C18" s="189"/>
      <c r="D18" s="189"/>
      <c r="E18" s="189"/>
      <c r="F18" s="189"/>
      <c r="G18" s="189"/>
      <c r="H18" s="189"/>
      <c r="I18" s="189"/>
      <c r="J18" s="189"/>
    </row>
    <row r="20" spans="1:2" ht="13.5">
      <c r="A20" s="131" t="s">
        <v>273</v>
      </c>
      <c r="B20" s="104" t="s">
        <v>350</v>
      </c>
    </row>
    <row r="21" spans="2:10" ht="31.5">
      <c r="B21" s="210" t="s">
        <v>192</v>
      </c>
      <c r="C21" s="211" t="s">
        <v>351</v>
      </c>
      <c r="D21" s="720" t="s">
        <v>394</v>
      </c>
      <c r="E21" s="721"/>
      <c r="F21" s="192" t="s">
        <v>345</v>
      </c>
      <c r="G21" s="726" t="s">
        <v>396</v>
      </c>
      <c r="H21" s="727"/>
      <c r="I21" s="731" t="s">
        <v>395</v>
      </c>
      <c r="J21" s="732"/>
    </row>
    <row r="22" spans="2:10" ht="13.5">
      <c r="B22" s="136">
        <v>1</v>
      </c>
      <c r="C22" s="207"/>
      <c r="D22" s="722" t="s">
        <v>110</v>
      </c>
      <c r="E22" s="723"/>
      <c r="F22" s="137"/>
      <c r="G22" s="728"/>
      <c r="H22" s="729"/>
      <c r="I22" s="729"/>
      <c r="J22" s="733"/>
    </row>
    <row r="23" spans="2:10" ht="13.5">
      <c r="B23" s="134">
        <v>2</v>
      </c>
      <c r="C23" s="208"/>
      <c r="D23" s="709" t="s">
        <v>110</v>
      </c>
      <c r="E23" s="710"/>
      <c r="F23" s="138"/>
      <c r="G23" s="717"/>
      <c r="H23" s="713"/>
      <c r="I23" s="713"/>
      <c r="J23" s="714"/>
    </row>
    <row r="24" spans="2:10" ht="13.5">
      <c r="B24" s="134">
        <v>3</v>
      </c>
      <c r="C24" s="208"/>
      <c r="D24" s="709" t="s">
        <v>110</v>
      </c>
      <c r="E24" s="710"/>
      <c r="F24" s="138"/>
      <c r="G24" s="717"/>
      <c r="H24" s="713"/>
      <c r="I24" s="713"/>
      <c r="J24" s="714"/>
    </row>
    <row r="25" spans="2:10" ht="13.5">
      <c r="B25" s="134">
        <v>4</v>
      </c>
      <c r="C25" s="208"/>
      <c r="D25" s="709" t="s">
        <v>110</v>
      </c>
      <c r="E25" s="710"/>
      <c r="F25" s="138"/>
      <c r="G25" s="717"/>
      <c r="H25" s="713"/>
      <c r="I25" s="713"/>
      <c r="J25" s="714"/>
    </row>
    <row r="26" spans="2:10" ht="13.5">
      <c r="B26" s="134">
        <v>5</v>
      </c>
      <c r="C26" s="208"/>
      <c r="D26" s="709" t="s">
        <v>110</v>
      </c>
      <c r="E26" s="710"/>
      <c r="F26" s="138"/>
      <c r="G26" s="717"/>
      <c r="H26" s="713"/>
      <c r="I26" s="713"/>
      <c r="J26" s="714"/>
    </row>
    <row r="27" spans="2:10" ht="13.5">
      <c r="B27" s="134">
        <v>6</v>
      </c>
      <c r="C27" s="208"/>
      <c r="D27" s="709" t="s">
        <v>110</v>
      </c>
      <c r="E27" s="710"/>
      <c r="F27" s="138"/>
      <c r="G27" s="717"/>
      <c r="H27" s="713"/>
      <c r="I27" s="713"/>
      <c r="J27" s="714"/>
    </row>
    <row r="28" spans="2:10" ht="13.5">
      <c r="B28" s="134">
        <v>7</v>
      </c>
      <c r="C28" s="208"/>
      <c r="D28" s="709" t="s">
        <v>110</v>
      </c>
      <c r="E28" s="710"/>
      <c r="F28" s="138"/>
      <c r="G28" s="717"/>
      <c r="H28" s="713"/>
      <c r="I28" s="713"/>
      <c r="J28" s="714"/>
    </row>
    <row r="29" spans="2:10" ht="13.5">
      <c r="B29" s="134">
        <v>8</v>
      </c>
      <c r="C29" s="208"/>
      <c r="D29" s="709" t="s">
        <v>110</v>
      </c>
      <c r="E29" s="710"/>
      <c r="F29" s="138"/>
      <c r="G29" s="717"/>
      <c r="H29" s="713"/>
      <c r="I29" s="713"/>
      <c r="J29" s="714"/>
    </row>
    <row r="30" spans="2:10" ht="13.5">
      <c r="B30" s="134">
        <v>9</v>
      </c>
      <c r="C30" s="208"/>
      <c r="D30" s="709" t="s">
        <v>110</v>
      </c>
      <c r="E30" s="710"/>
      <c r="F30" s="138"/>
      <c r="G30" s="717"/>
      <c r="H30" s="713"/>
      <c r="I30" s="713"/>
      <c r="J30" s="714"/>
    </row>
    <row r="31" spans="2:10" ht="13.5">
      <c r="B31" s="135">
        <v>10</v>
      </c>
      <c r="C31" s="209"/>
      <c r="D31" s="718" t="s">
        <v>110</v>
      </c>
      <c r="E31" s="719"/>
      <c r="F31" s="139"/>
      <c r="G31" s="724"/>
      <c r="H31" s="725"/>
      <c r="I31" s="725"/>
      <c r="J31" s="730"/>
    </row>
    <row r="32" spans="2:8" ht="13.5">
      <c r="B32" s="190"/>
      <c r="C32" s="189"/>
      <c r="D32" s="189"/>
      <c r="E32" s="191"/>
      <c r="F32" s="191"/>
      <c r="G32" s="191"/>
      <c r="H32" s="191"/>
    </row>
    <row r="34" spans="1:2" ht="13.5">
      <c r="A34" s="131" t="s">
        <v>326</v>
      </c>
      <c r="B34" s="104" t="s">
        <v>352</v>
      </c>
    </row>
    <row r="35" spans="2:10" ht="31.5">
      <c r="B35" s="210" t="s">
        <v>192</v>
      </c>
      <c r="C35" s="193" t="s">
        <v>348</v>
      </c>
      <c r="D35" s="193" t="s">
        <v>347</v>
      </c>
      <c r="E35" s="193" t="s">
        <v>349</v>
      </c>
      <c r="F35" s="194" t="s">
        <v>328</v>
      </c>
      <c r="G35" s="194" t="s">
        <v>329</v>
      </c>
      <c r="H35" s="194" t="s">
        <v>331</v>
      </c>
      <c r="I35" s="194" t="s">
        <v>330</v>
      </c>
      <c r="J35" s="195" t="s">
        <v>346</v>
      </c>
    </row>
    <row r="36" spans="2:10" ht="13.5">
      <c r="B36" s="136">
        <v>1</v>
      </c>
      <c r="C36" s="137"/>
      <c r="D36" s="187"/>
      <c r="E36" s="187"/>
      <c r="F36" s="136"/>
      <c r="G36" s="137"/>
      <c r="H36" s="137"/>
      <c r="I36" s="137"/>
      <c r="J36" s="187"/>
    </row>
    <row r="37" spans="2:10" ht="13.5">
      <c r="B37" s="134">
        <v>2</v>
      </c>
      <c r="C37" s="138"/>
      <c r="D37" s="188"/>
      <c r="E37" s="188"/>
      <c r="F37" s="134"/>
      <c r="G37" s="138"/>
      <c r="H37" s="138"/>
      <c r="I37" s="138"/>
      <c r="J37" s="188"/>
    </row>
    <row r="38" spans="2:10" ht="13.5">
      <c r="B38" s="134">
        <v>3</v>
      </c>
      <c r="C38" s="138"/>
      <c r="D38" s="188"/>
      <c r="E38" s="188"/>
      <c r="F38" s="134"/>
      <c r="G38" s="138"/>
      <c r="H38" s="138"/>
      <c r="I38" s="138"/>
      <c r="J38" s="188"/>
    </row>
    <row r="39" spans="2:10" ht="13.5">
      <c r="B39" s="134">
        <v>4</v>
      </c>
      <c r="C39" s="138"/>
      <c r="D39" s="188"/>
      <c r="E39" s="188"/>
      <c r="F39" s="134"/>
      <c r="G39" s="138"/>
      <c r="H39" s="138"/>
      <c r="I39" s="138"/>
      <c r="J39" s="188"/>
    </row>
    <row r="40" spans="2:10" ht="13.5">
      <c r="B40" s="134">
        <v>5</v>
      </c>
      <c r="C40" s="138"/>
      <c r="D40" s="188"/>
      <c r="E40" s="188"/>
      <c r="F40" s="134"/>
      <c r="G40" s="138"/>
      <c r="H40" s="138"/>
      <c r="I40" s="138"/>
      <c r="J40" s="188"/>
    </row>
    <row r="41" spans="2:10" ht="13.5">
      <c r="B41" s="134">
        <v>6</v>
      </c>
      <c r="C41" s="138"/>
      <c r="D41" s="188"/>
      <c r="E41" s="188"/>
      <c r="F41" s="134"/>
      <c r="G41" s="138"/>
      <c r="H41" s="138"/>
      <c r="I41" s="138"/>
      <c r="J41" s="188"/>
    </row>
    <row r="42" spans="2:10" ht="13.5">
      <c r="B42" s="134">
        <v>7</v>
      </c>
      <c r="C42" s="138"/>
      <c r="D42" s="188"/>
      <c r="E42" s="188"/>
      <c r="F42" s="134"/>
      <c r="G42" s="138"/>
      <c r="H42" s="138"/>
      <c r="I42" s="138"/>
      <c r="J42" s="188"/>
    </row>
    <row r="43" spans="2:10" ht="13.5">
      <c r="B43" s="134">
        <v>8</v>
      </c>
      <c r="C43" s="138"/>
      <c r="D43" s="188"/>
      <c r="E43" s="188"/>
      <c r="F43" s="134"/>
      <c r="G43" s="138"/>
      <c r="H43" s="138"/>
      <c r="I43" s="138"/>
      <c r="J43" s="188"/>
    </row>
    <row r="44" spans="2:10" ht="13.5">
      <c r="B44" s="134">
        <v>9</v>
      </c>
      <c r="C44" s="138"/>
      <c r="D44" s="188"/>
      <c r="E44" s="188"/>
      <c r="F44" s="134"/>
      <c r="G44" s="138"/>
      <c r="H44" s="138"/>
      <c r="I44" s="138"/>
      <c r="J44" s="188"/>
    </row>
    <row r="45" spans="2:10" ht="13.5">
      <c r="B45" s="135">
        <v>10</v>
      </c>
      <c r="C45" s="139"/>
      <c r="D45" s="186"/>
      <c r="E45" s="186"/>
      <c r="F45" s="135"/>
      <c r="G45" s="139"/>
      <c r="H45" s="139"/>
      <c r="I45" s="139"/>
      <c r="J45" s="186"/>
    </row>
  </sheetData>
  <sheetProtection/>
  <mergeCells count="56">
    <mergeCell ref="I31:J31"/>
    <mergeCell ref="I21:J21"/>
    <mergeCell ref="I22:J22"/>
    <mergeCell ref="I23:J23"/>
    <mergeCell ref="I24:J24"/>
    <mergeCell ref="I25:J25"/>
    <mergeCell ref="I26:J26"/>
    <mergeCell ref="I28:J28"/>
    <mergeCell ref="I29:J29"/>
    <mergeCell ref="I30:J30"/>
    <mergeCell ref="G31:H31"/>
    <mergeCell ref="G21:H21"/>
    <mergeCell ref="G22:H22"/>
    <mergeCell ref="G23:H23"/>
    <mergeCell ref="G24:H24"/>
    <mergeCell ref="G25:H25"/>
    <mergeCell ref="G26:H26"/>
    <mergeCell ref="G27:H27"/>
    <mergeCell ref="G28:H28"/>
    <mergeCell ref="G30:H30"/>
    <mergeCell ref="D31:E31"/>
    <mergeCell ref="D21:E21"/>
    <mergeCell ref="D22:E22"/>
    <mergeCell ref="D23:E23"/>
    <mergeCell ref="D24:E24"/>
    <mergeCell ref="D25:E25"/>
    <mergeCell ref="D26:E26"/>
    <mergeCell ref="H11:I11"/>
    <mergeCell ref="H12:I12"/>
    <mergeCell ref="G29:H29"/>
    <mergeCell ref="D30:E30"/>
    <mergeCell ref="D29:E29"/>
    <mergeCell ref="E16:F16"/>
    <mergeCell ref="H16:I16"/>
    <mergeCell ref="D27:E27"/>
    <mergeCell ref="E15:F15"/>
    <mergeCell ref="H7:I7"/>
    <mergeCell ref="H8:I8"/>
    <mergeCell ref="H9:I9"/>
    <mergeCell ref="H10:I10"/>
    <mergeCell ref="E12:F12"/>
    <mergeCell ref="D28:E28"/>
    <mergeCell ref="E17:F17"/>
    <mergeCell ref="H17:I17"/>
    <mergeCell ref="I27:J27"/>
    <mergeCell ref="E13:F13"/>
    <mergeCell ref="E14:F14"/>
    <mergeCell ref="H13:I13"/>
    <mergeCell ref="H14:I14"/>
    <mergeCell ref="H15:I15"/>
    <mergeCell ref="E10:F10"/>
    <mergeCell ref="E11:F11"/>
    <mergeCell ref="B3:C3"/>
    <mergeCell ref="E7:F7"/>
    <mergeCell ref="E8:F8"/>
    <mergeCell ref="E9:F9"/>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J85"/>
  <sheetViews>
    <sheetView showGridLines="0" zoomScaleSheetLayoutView="130" zoomScalePageLayoutView="0" workbookViewId="0" topLeftCell="A1">
      <selection activeCell="D21" sqref="D21:E22"/>
    </sheetView>
  </sheetViews>
  <sheetFormatPr defaultColWidth="8.796875" defaultRowHeight="14.25"/>
  <cols>
    <col min="1" max="1" width="3.8984375" style="128" customWidth="1"/>
    <col min="2" max="4" width="9" style="128" customWidth="1"/>
    <col min="5" max="5" width="8.8984375" style="128" customWidth="1"/>
    <col min="6" max="6" width="9.5" style="128" customWidth="1"/>
    <col min="7" max="9" width="9" style="128" customWidth="1"/>
    <col min="10" max="10" width="10.5" style="128" customWidth="1"/>
    <col min="11" max="11" width="1.59765625" style="128" customWidth="1"/>
    <col min="12" max="16384" width="9" style="128" customWidth="1"/>
  </cols>
  <sheetData>
    <row r="1" spans="1:2" ht="13.5">
      <c r="A1" s="104" t="s">
        <v>508</v>
      </c>
      <c r="B1" s="104"/>
    </row>
    <row r="2" spans="1:2" ht="13.5">
      <c r="A2" s="104"/>
      <c r="B2" s="104"/>
    </row>
    <row r="3" spans="1:3" ht="13.5">
      <c r="A3" s="104"/>
      <c r="B3" s="743" t="s">
        <v>353</v>
      </c>
      <c r="C3" s="743"/>
    </row>
    <row r="4" spans="1:7" ht="14.25" thickBot="1">
      <c r="A4" s="129"/>
      <c r="B4" s="734" t="s">
        <v>354</v>
      </c>
      <c r="C4" s="734"/>
      <c r="D4" s="130"/>
      <c r="E4" s="130" t="s">
        <v>323</v>
      </c>
      <c r="F4" s="130"/>
      <c r="G4" s="130" t="s">
        <v>323</v>
      </c>
    </row>
    <row r="5" spans="1:2" ht="14.25" thickTop="1">
      <c r="A5" s="129"/>
      <c r="B5" s="104"/>
    </row>
    <row r="6" spans="1:2" ht="13.5">
      <c r="A6" s="131" t="s">
        <v>272</v>
      </c>
      <c r="B6" s="104" t="s">
        <v>324</v>
      </c>
    </row>
    <row r="7" spans="1:9" ht="13.5">
      <c r="A7" s="105"/>
      <c r="B7" s="114" t="s">
        <v>192</v>
      </c>
      <c r="C7" s="132" t="s">
        <v>193</v>
      </c>
      <c r="D7" s="132" t="s">
        <v>194</v>
      </c>
      <c r="E7" s="707" t="s">
        <v>195</v>
      </c>
      <c r="F7" s="707"/>
      <c r="G7" s="132" t="s">
        <v>234</v>
      </c>
      <c r="H7" s="707" t="s">
        <v>321</v>
      </c>
      <c r="I7" s="707"/>
    </row>
    <row r="8" spans="2:9" ht="13.5">
      <c r="B8" s="133">
        <v>1</v>
      </c>
      <c r="C8" s="133"/>
      <c r="D8" s="133"/>
      <c r="E8" s="772"/>
      <c r="F8" s="772"/>
      <c r="G8" s="133"/>
      <c r="H8" s="716"/>
      <c r="I8" s="716"/>
    </row>
    <row r="9" spans="2:9" ht="13.5">
      <c r="B9" s="134">
        <v>2</v>
      </c>
      <c r="C9" s="134"/>
      <c r="D9" s="134"/>
      <c r="E9" s="753"/>
      <c r="F9" s="753"/>
      <c r="G9" s="134"/>
      <c r="H9" s="715"/>
      <c r="I9" s="715"/>
    </row>
    <row r="10" spans="2:9" ht="13.5">
      <c r="B10" s="134">
        <v>3</v>
      </c>
      <c r="C10" s="134"/>
      <c r="D10" s="134"/>
      <c r="E10" s="753"/>
      <c r="F10" s="753"/>
      <c r="G10" s="134"/>
      <c r="H10" s="715"/>
      <c r="I10" s="715"/>
    </row>
    <row r="11" spans="2:9" ht="13.5">
      <c r="B11" s="134">
        <v>4</v>
      </c>
      <c r="C11" s="134"/>
      <c r="D11" s="134"/>
      <c r="E11" s="753"/>
      <c r="F11" s="753"/>
      <c r="G11" s="134"/>
      <c r="H11" s="715"/>
      <c r="I11" s="715"/>
    </row>
    <row r="12" spans="2:9" ht="13.5">
      <c r="B12" s="134">
        <v>5</v>
      </c>
      <c r="C12" s="134"/>
      <c r="D12" s="134"/>
      <c r="E12" s="753"/>
      <c r="F12" s="753"/>
      <c r="G12" s="134"/>
      <c r="H12" s="715"/>
      <c r="I12" s="715"/>
    </row>
    <row r="13" spans="2:9" ht="13.5">
      <c r="B13" s="134">
        <v>6</v>
      </c>
      <c r="C13" s="134"/>
      <c r="D13" s="134"/>
      <c r="E13" s="753"/>
      <c r="F13" s="753"/>
      <c r="G13" s="134"/>
      <c r="H13" s="715"/>
      <c r="I13" s="715"/>
    </row>
    <row r="14" spans="2:9" ht="13.5">
      <c r="B14" s="134">
        <v>7</v>
      </c>
      <c r="C14" s="134"/>
      <c r="D14" s="134"/>
      <c r="E14" s="753"/>
      <c r="F14" s="753"/>
      <c r="G14" s="134"/>
      <c r="H14" s="715"/>
      <c r="I14" s="715"/>
    </row>
    <row r="15" spans="2:9" ht="13.5">
      <c r="B15" s="134">
        <v>8</v>
      </c>
      <c r="C15" s="134"/>
      <c r="D15" s="134"/>
      <c r="E15" s="753"/>
      <c r="F15" s="753"/>
      <c r="G15" s="134"/>
      <c r="H15" s="715"/>
      <c r="I15" s="715"/>
    </row>
    <row r="16" spans="2:9" ht="13.5">
      <c r="B16" s="134">
        <v>9</v>
      </c>
      <c r="C16" s="134"/>
      <c r="D16" s="134"/>
      <c r="E16" s="715"/>
      <c r="F16" s="715"/>
      <c r="G16" s="134"/>
      <c r="H16" s="715"/>
      <c r="I16" s="715"/>
    </row>
    <row r="17" spans="2:9" ht="13.5">
      <c r="B17" s="135">
        <v>10</v>
      </c>
      <c r="C17" s="135"/>
      <c r="D17" s="135"/>
      <c r="E17" s="712"/>
      <c r="F17" s="712"/>
      <c r="G17" s="135"/>
      <c r="H17" s="712"/>
      <c r="I17" s="712"/>
    </row>
    <row r="19" spans="1:2" ht="13.5">
      <c r="A19" s="131" t="s">
        <v>273</v>
      </c>
      <c r="B19" s="104" t="s">
        <v>322</v>
      </c>
    </row>
    <row r="20" spans="2:10" ht="25.5" customHeight="1">
      <c r="B20" s="210" t="s">
        <v>192</v>
      </c>
      <c r="C20" s="193" t="s">
        <v>355</v>
      </c>
      <c r="D20" s="720" t="s">
        <v>356</v>
      </c>
      <c r="E20" s="721"/>
      <c r="F20" s="192" t="s">
        <v>345</v>
      </c>
      <c r="G20" s="770" t="s">
        <v>360</v>
      </c>
      <c r="H20" s="771"/>
      <c r="I20" s="766" t="s">
        <v>361</v>
      </c>
      <c r="J20" s="767"/>
    </row>
    <row r="21" spans="2:10" ht="15" customHeight="1">
      <c r="B21" s="745">
        <v>1</v>
      </c>
      <c r="C21" s="745"/>
      <c r="D21" s="764" t="s">
        <v>110</v>
      </c>
      <c r="E21" s="765"/>
      <c r="F21" s="745"/>
      <c r="G21" s="722"/>
      <c r="H21" s="761"/>
      <c r="I21" s="768"/>
      <c r="J21" s="769"/>
    </row>
    <row r="22" spans="2:10" ht="15" customHeight="1">
      <c r="B22" s="716"/>
      <c r="C22" s="716"/>
      <c r="D22" s="759"/>
      <c r="E22" s="760"/>
      <c r="F22" s="716"/>
      <c r="G22" s="709"/>
      <c r="H22" s="756"/>
      <c r="I22" s="754"/>
      <c r="J22" s="710"/>
    </row>
    <row r="23" spans="2:10" ht="15" customHeight="1">
      <c r="B23" s="735">
        <v>2</v>
      </c>
      <c r="C23" s="735"/>
      <c r="D23" s="757" t="s">
        <v>110</v>
      </c>
      <c r="E23" s="758"/>
      <c r="F23" s="735"/>
      <c r="G23" s="746"/>
      <c r="H23" s="741"/>
      <c r="I23" s="741"/>
      <c r="J23" s="742"/>
    </row>
    <row r="24" spans="2:10" ht="15" customHeight="1">
      <c r="B24" s="716"/>
      <c r="C24" s="716"/>
      <c r="D24" s="759"/>
      <c r="E24" s="760"/>
      <c r="F24" s="716"/>
      <c r="G24" s="709"/>
      <c r="H24" s="756"/>
      <c r="I24" s="754"/>
      <c r="J24" s="710"/>
    </row>
    <row r="25" spans="2:10" ht="15" customHeight="1">
      <c r="B25" s="735">
        <v>3</v>
      </c>
      <c r="C25" s="735"/>
      <c r="D25" s="757" t="s">
        <v>110</v>
      </c>
      <c r="E25" s="758"/>
      <c r="F25" s="735"/>
      <c r="G25" s="746"/>
      <c r="H25" s="741"/>
      <c r="I25" s="741"/>
      <c r="J25" s="742"/>
    </row>
    <row r="26" spans="2:10" ht="15" customHeight="1">
      <c r="B26" s="716"/>
      <c r="C26" s="716"/>
      <c r="D26" s="759"/>
      <c r="E26" s="760"/>
      <c r="F26" s="716"/>
      <c r="G26" s="709"/>
      <c r="H26" s="756"/>
      <c r="I26" s="754"/>
      <c r="J26" s="710"/>
    </row>
    <row r="27" spans="2:10" ht="15" customHeight="1">
      <c r="B27" s="735">
        <v>4</v>
      </c>
      <c r="C27" s="735"/>
      <c r="D27" s="757" t="s">
        <v>110</v>
      </c>
      <c r="E27" s="758"/>
      <c r="F27" s="735"/>
      <c r="G27" s="746"/>
      <c r="H27" s="741"/>
      <c r="I27" s="741"/>
      <c r="J27" s="742"/>
    </row>
    <row r="28" spans="2:10" ht="15" customHeight="1">
      <c r="B28" s="716"/>
      <c r="C28" s="716"/>
      <c r="D28" s="759"/>
      <c r="E28" s="760"/>
      <c r="F28" s="716"/>
      <c r="G28" s="709"/>
      <c r="H28" s="756"/>
      <c r="I28" s="754"/>
      <c r="J28" s="710"/>
    </row>
    <row r="29" spans="2:10" ht="15" customHeight="1">
      <c r="B29" s="735">
        <v>5</v>
      </c>
      <c r="C29" s="735"/>
      <c r="D29" s="757" t="s">
        <v>110</v>
      </c>
      <c r="E29" s="758"/>
      <c r="F29" s="735"/>
      <c r="G29" s="746"/>
      <c r="H29" s="741"/>
      <c r="I29" s="741"/>
      <c r="J29" s="742"/>
    </row>
    <row r="30" spans="2:10" ht="15" customHeight="1">
      <c r="B30" s="716"/>
      <c r="C30" s="716"/>
      <c r="D30" s="759"/>
      <c r="E30" s="760"/>
      <c r="F30" s="716"/>
      <c r="G30" s="709"/>
      <c r="H30" s="756"/>
      <c r="I30" s="754"/>
      <c r="J30" s="710"/>
    </row>
    <row r="31" spans="2:10" ht="15" customHeight="1">
      <c r="B31" s="735">
        <v>6</v>
      </c>
      <c r="C31" s="735"/>
      <c r="D31" s="757" t="s">
        <v>110</v>
      </c>
      <c r="E31" s="758"/>
      <c r="F31" s="735"/>
      <c r="G31" s="746"/>
      <c r="H31" s="741"/>
      <c r="I31" s="741"/>
      <c r="J31" s="742"/>
    </row>
    <row r="32" spans="2:10" ht="15" customHeight="1">
      <c r="B32" s="716"/>
      <c r="C32" s="716"/>
      <c r="D32" s="759"/>
      <c r="E32" s="760"/>
      <c r="F32" s="716"/>
      <c r="G32" s="709"/>
      <c r="H32" s="756"/>
      <c r="I32" s="754"/>
      <c r="J32" s="710"/>
    </row>
    <row r="33" spans="2:10" ht="15" customHeight="1">
      <c r="B33" s="735">
        <v>7</v>
      </c>
      <c r="C33" s="735"/>
      <c r="D33" s="757" t="s">
        <v>110</v>
      </c>
      <c r="E33" s="758"/>
      <c r="F33" s="735"/>
      <c r="G33" s="746"/>
      <c r="H33" s="741"/>
      <c r="I33" s="741"/>
      <c r="J33" s="742"/>
    </row>
    <row r="34" spans="2:10" ht="15" customHeight="1">
      <c r="B34" s="716"/>
      <c r="C34" s="716"/>
      <c r="D34" s="759"/>
      <c r="E34" s="760"/>
      <c r="F34" s="716"/>
      <c r="G34" s="709"/>
      <c r="H34" s="756"/>
      <c r="I34" s="754"/>
      <c r="J34" s="710"/>
    </row>
    <row r="35" spans="2:10" ht="15" customHeight="1">
      <c r="B35" s="735">
        <v>8</v>
      </c>
      <c r="C35" s="735"/>
      <c r="D35" s="757" t="s">
        <v>110</v>
      </c>
      <c r="E35" s="758"/>
      <c r="F35" s="735"/>
      <c r="G35" s="746"/>
      <c r="H35" s="741"/>
      <c r="I35" s="741"/>
      <c r="J35" s="742"/>
    </row>
    <row r="36" spans="2:10" ht="15" customHeight="1">
      <c r="B36" s="716"/>
      <c r="C36" s="716"/>
      <c r="D36" s="759"/>
      <c r="E36" s="760"/>
      <c r="F36" s="716"/>
      <c r="G36" s="709"/>
      <c r="H36" s="756"/>
      <c r="I36" s="754"/>
      <c r="J36" s="710"/>
    </row>
    <row r="37" spans="2:10" ht="15" customHeight="1">
      <c r="B37" s="735">
        <v>9</v>
      </c>
      <c r="C37" s="735"/>
      <c r="D37" s="757" t="s">
        <v>110</v>
      </c>
      <c r="E37" s="758"/>
      <c r="F37" s="735"/>
      <c r="G37" s="746"/>
      <c r="H37" s="741"/>
      <c r="I37" s="741"/>
      <c r="J37" s="742"/>
    </row>
    <row r="38" spans="2:10" ht="15" customHeight="1">
      <c r="B38" s="716"/>
      <c r="C38" s="716"/>
      <c r="D38" s="759"/>
      <c r="E38" s="760"/>
      <c r="F38" s="716"/>
      <c r="G38" s="709"/>
      <c r="H38" s="756"/>
      <c r="I38" s="754"/>
      <c r="J38" s="710"/>
    </row>
    <row r="39" spans="2:10" ht="15" customHeight="1">
      <c r="B39" s="735">
        <v>10</v>
      </c>
      <c r="C39" s="735"/>
      <c r="D39" s="757" t="s">
        <v>110</v>
      </c>
      <c r="E39" s="758"/>
      <c r="F39" s="735"/>
      <c r="G39" s="746"/>
      <c r="H39" s="741"/>
      <c r="I39" s="741"/>
      <c r="J39" s="742"/>
    </row>
    <row r="40" spans="2:10" ht="15" customHeight="1">
      <c r="B40" s="744"/>
      <c r="C40" s="744"/>
      <c r="D40" s="762"/>
      <c r="E40" s="763"/>
      <c r="F40" s="744"/>
      <c r="G40" s="755"/>
      <c r="H40" s="736"/>
      <c r="I40" s="736"/>
      <c r="J40" s="737"/>
    </row>
    <row r="42" spans="1:10" ht="13.5">
      <c r="A42" s="131" t="s">
        <v>326</v>
      </c>
      <c r="B42" s="104" t="s">
        <v>398</v>
      </c>
      <c r="H42" s="259" t="s">
        <v>407</v>
      </c>
      <c r="I42" s="260"/>
      <c r="J42" s="260"/>
    </row>
    <row r="43" spans="2:10" ht="21" customHeight="1">
      <c r="B43" s="210" t="s">
        <v>192</v>
      </c>
      <c r="C43" s="773" t="s">
        <v>377</v>
      </c>
      <c r="D43" s="774"/>
      <c r="E43" s="194" t="s">
        <v>375</v>
      </c>
      <c r="F43" s="193" t="s">
        <v>328</v>
      </c>
      <c r="G43" s="194" t="s">
        <v>329</v>
      </c>
      <c r="H43" s="193" t="s">
        <v>357</v>
      </c>
      <c r="I43" s="193" t="s">
        <v>358</v>
      </c>
      <c r="J43" s="195" t="s">
        <v>346</v>
      </c>
    </row>
    <row r="44" spans="2:10" ht="21" customHeight="1">
      <c r="B44" s="738">
        <v>1</v>
      </c>
      <c r="C44" s="747" t="s">
        <v>371</v>
      </c>
      <c r="D44" s="748"/>
      <c r="E44" s="222"/>
      <c r="F44" s="136"/>
      <c r="G44" s="137"/>
      <c r="H44" s="214" t="s">
        <v>359</v>
      </c>
      <c r="I44" s="214" t="s">
        <v>359</v>
      </c>
      <c r="J44" s="187"/>
    </row>
    <row r="45" spans="2:10" ht="21" customHeight="1">
      <c r="B45" s="739"/>
      <c r="C45" s="749" t="s">
        <v>372</v>
      </c>
      <c r="D45" s="750"/>
      <c r="E45" s="223"/>
      <c r="F45" s="134"/>
      <c r="G45" s="138"/>
      <c r="H45" s="214" t="s">
        <v>359</v>
      </c>
      <c r="I45" s="214" t="s">
        <v>359</v>
      </c>
      <c r="J45" s="188"/>
    </row>
    <row r="46" spans="2:10" ht="21" customHeight="1">
      <c r="B46" s="739"/>
      <c r="C46" s="749" t="s">
        <v>373</v>
      </c>
      <c r="D46" s="750"/>
      <c r="E46" s="223"/>
      <c r="F46" s="134"/>
      <c r="G46" s="138"/>
      <c r="H46" s="214" t="s">
        <v>359</v>
      </c>
      <c r="I46" s="214" t="s">
        <v>359</v>
      </c>
      <c r="J46" s="188"/>
    </row>
    <row r="47" spans="2:10" ht="21" customHeight="1">
      <c r="B47" s="740"/>
      <c r="C47" s="751" t="s">
        <v>374</v>
      </c>
      <c r="D47" s="752"/>
      <c r="E47" s="224"/>
      <c r="F47" s="135"/>
      <c r="G47" s="139"/>
      <c r="H47" s="215" t="s">
        <v>359</v>
      </c>
      <c r="I47" s="215" t="s">
        <v>359</v>
      </c>
      <c r="J47" s="186"/>
    </row>
    <row r="48" spans="2:10" ht="21" customHeight="1">
      <c r="B48" s="738">
        <v>2</v>
      </c>
      <c r="C48" s="747" t="s">
        <v>371</v>
      </c>
      <c r="D48" s="748"/>
      <c r="E48" s="222"/>
      <c r="F48" s="136"/>
      <c r="G48" s="137"/>
      <c r="H48" s="214" t="s">
        <v>359</v>
      </c>
      <c r="I48" s="214" t="s">
        <v>359</v>
      </c>
      <c r="J48" s="187"/>
    </row>
    <row r="49" spans="2:10" ht="21" customHeight="1">
      <c r="B49" s="739"/>
      <c r="C49" s="749" t="s">
        <v>372</v>
      </c>
      <c r="D49" s="750"/>
      <c r="E49" s="223"/>
      <c r="F49" s="134"/>
      <c r="G49" s="138"/>
      <c r="H49" s="214" t="s">
        <v>359</v>
      </c>
      <c r="I49" s="214" t="s">
        <v>359</v>
      </c>
      <c r="J49" s="188"/>
    </row>
    <row r="50" spans="2:10" ht="21" customHeight="1">
      <c r="B50" s="739"/>
      <c r="C50" s="749" t="s">
        <v>373</v>
      </c>
      <c r="D50" s="750"/>
      <c r="E50" s="223"/>
      <c r="F50" s="134"/>
      <c r="G50" s="138"/>
      <c r="H50" s="214" t="s">
        <v>359</v>
      </c>
      <c r="I50" s="214" t="s">
        <v>359</v>
      </c>
      <c r="J50" s="188"/>
    </row>
    <row r="51" spans="2:10" ht="21" customHeight="1">
      <c r="B51" s="740"/>
      <c r="C51" s="751" t="s">
        <v>374</v>
      </c>
      <c r="D51" s="752"/>
      <c r="E51" s="224"/>
      <c r="F51" s="135"/>
      <c r="G51" s="139"/>
      <c r="H51" s="215" t="s">
        <v>359</v>
      </c>
      <c r="I51" s="215" t="s">
        <v>359</v>
      </c>
      <c r="J51" s="186"/>
    </row>
    <row r="52" spans="2:10" ht="21" customHeight="1">
      <c r="B52" s="738">
        <v>3</v>
      </c>
      <c r="C52" s="747" t="s">
        <v>371</v>
      </c>
      <c r="D52" s="748"/>
      <c r="E52" s="222"/>
      <c r="F52" s="136"/>
      <c r="G52" s="137"/>
      <c r="H52" s="214" t="s">
        <v>359</v>
      </c>
      <c r="I52" s="214" t="s">
        <v>359</v>
      </c>
      <c r="J52" s="187"/>
    </row>
    <row r="53" spans="2:10" ht="21" customHeight="1">
      <c r="B53" s="739"/>
      <c r="C53" s="749" t="s">
        <v>372</v>
      </c>
      <c r="D53" s="750"/>
      <c r="E53" s="223"/>
      <c r="F53" s="134"/>
      <c r="G53" s="138"/>
      <c r="H53" s="214" t="s">
        <v>359</v>
      </c>
      <c r="I53" s="214" t="s">
        <v>359</v>
      </c>
      <c r="J53" s="188"/>
    </row>
    <row r="54" spans="2:10" ht="21" customHeight="1">
      <c r="B54" s="739"/>
      <c r="C54" s="749" t="s">
        <v>373</v>
      </c>
      <c r="D54" s="750"/>
      <c r="E54" s="223"/>
      <c r="F54" s="134"/>
      <c r="G54" s="138"/>
      <c r="H54" s="214" t="s">
        <v>359</v>
      </c>
      <c r="I54" s="214" t="s">
        <v>359</v>
      </c>
      <c r="J54" s="188"/>
    </row>
    <row r="55" spans="2:10" ht="21" customHeight="1">
      <c r="B55" s="740"/>
      <c r="C55" s="751" t="s">
        <v>374</v>
      </c>
      <c r="D55" s="752"/>
      <c r="E55" s="224"/>
      <c r="F55" s="135"/>
      <c r="G55" s="139"/>
      <c r="H55" s="215" t="s">
        <v>359</v>
      </c>
      <c r="I55" s="215" t="s">
        <v>359</v>
      </c>
      <c r="J55" s="186"/>
    </row>
    <row r="56" spans="2:10" ht="21" customHeight="1">
      <c r="B56" s="738">
        <v>4</v>
      </c>
      <c r="C56" s="747" t="s">
        <v>371</v>
      </c>
      <c r="D56" s="748"/>
      <c r="E56" s="222"/>
      <c r="F56" s="136"/>
      <c r="G56" s="137"/>
      <c r="H56" s="214" t="s">
        <v>359</v>
      </c>
      <c r="I56" s="214" t="s">
        <v>359</v>
      </c>
      <c r="J56" s="187"/>
    </row>
    <row r="57" spans="2:10" ht="21" customHeight="1">
      <c r="B57" s="739"/>
      <c r="C57" s="749" t="s">
        <v>372</v>
      </c>
      <c r="D57" s="750"/>
      <c r="E57" s="223"/>
      <c r="F57" s="134"/>
      <c r="G57" s="138"/>
      <c r="H57" s="214" t="s">
        <v>359</v>
      </c>
      <c r="I57" s="214" t="s">
        <v>359</v>
      </c>
      <c r="J57" s="188"/>
    </row>
    <row r="58" spans="2:10" ht="21" customHeight="1">
      <c r="B58" s="739"/>
      <c r="C58" s="749" t="s">
        <v>373</v>
      </c>
      <c r="D58" s="750"/>
      <c r="E58" s="223"/>
      <c r="F58" s="134"/>
      <c r="G58" s="138"/>
      <c r="H58" s="214" t="s">
        <v>359</v>
      </c>
      <c r="I58" s="214" t="s">
        <v>359</v>
      </c>
      <c r="J58" s="188"/>
    </row>
    <row r="59" spans="2:10" ht="21" customHeight="1">
      <c r="B59" s="740"/>
      <c r="C59" s="751" t="s">
        <v>374</v>
      </c>
      <c r="D59" s="752"/>
      <c r="E59" s="224"/>
      <c r="F59" s="135"/>
      <c r="G59" s="139"/>
      <c r="H59" s="215" t="s">
        <v>359</v>
      </c>
      <c r="I59" s="215" t="s">
        <v>359</v>
      </c>
      <c r="J59" s="186"/>
    </row>
    <row r="60" spans="2:10" ht="21" customHeight="1">
      <c r="B60" s="738">
        <v>5</v>
      </c>
      <c r="C60" s="747" t="s">
        <v>371</v>
      </c>
      <c r="D60" s="748"/>
      <c r="E60" s="222"/>
      <c r="F60" s="136"/>
      <c r="G60" s="137"/>
      <c r="H60" s="214" t="s">
        <v>359</v>
      </c>
      <c r="I60" s="214" t="s">
        <v>359</v>
      </c>
      <c r="J60" s="187"/>
    </row>
    <row r="61" spans="2:10" ht="21" customHeight="1">
      <c r="B61" s="739"/>
      <c r="C61" s="749" t="s">
        <v>372</v>
      </c>
      <c r="D61" s="750"/>
      <c r="E61" s="223"/>
      <c r="F61" s="134"/>
      <c r="G61" s="138"/>
      <c r="H61" s="214" t="s">
        <v>359</v>
      </c>
      <c r="I61" s="214" t="s">
        <v>359</v>
      </c>
      <c r="J61" s="188"/>
    </row>
    <row r="62" spans="2:10" ht="21" customHeight="1">
      <c r="B62" s="739"/>
      <c r="C62" s="749" t="s">
        <v>373</v>
      </c>
      <c r="D62" s="750"/>
      <c r="E62" s="223"/>
      <c r="F62" s="134"/>
      <c r="G62" s="138"/>
      <c r="H62" s="214" t="s">
        <v>359</v>
      </c>
      <c r="I62" s="214" t="s">
        <v>359</v>
      </c>
      <c r="J62" s="188"/>
    </row>
    <row r="63" spans="2:10" ht="21" customHeight="1">
      <c r="B63" s="740"/>
      <c r="C63" s="751" t="s">
        <v>374</v>
      </c>
      <c r="D63" s="752"/>
      <c r="E63" s="224"/>
      <c r="F63" s="135"/>
      <c r="G63" s="139"/>
      <c r="H63" s="215" t="s">
        <v>359</v>
      </c>
      <c r="I63" s="215" t="s">
        <v>359</v>
      </c>
      <c r="J63" s="186"/>
    </row>
    <row r="64" spans="2:10" ht="21" customHeight="1">
      <c r="B64" s="738">
        <v>6</v>
      </c>
      <c r="C64" s="747" t="s">
        <v>371</v>
      </c>
      <c r="D64" s="748"/>
      <c r="E64" s="222"/>
      <c r="F64" s="136"/>
      <c r="G64" s="137"/>
      <c r="H64" s="214" t="s">
        <v>359</v>
      </c>
      <c r="I64" s="214" t="s">
        <v>359</v>
      </c>
      <c r="J64" s="187"/>
    </row>
    <row r="65" spans="2:10" ht="21" customHeight="1">
      <c r="B65" s="739"/>
      <c r="C65" s="749" t="s">
        <v>372</v>
      </c>
      <c r="D65" s="750"/>
      <c r="E65" s="223"/>
      <c r="F65" s="134"/>
      <c r="G65" s="138"/>
      <c r="H65" s="214" t="s">
        <v>359</v>
      </c>
      <c r="I65" s="214" t="s">
        <v>359</v>
      </c>
      <c r="J65" s="188"/>
    </row>
    <row r="66" spans="2:10" ht="21" customHeight="1">
      <c r="B66" s="739"/>
      <c r="C66" s="749" t="s">
        <v>373</v>
      </c>
      <c r="D66" s="750"/>
      <c r="E66" s="223"/>
      <c r="F66" s="134"/>
      <c r="G66" s="138"/>
      <c r="H66" s="214" t="s">
        <v>359</v>
      </c>
      <c r="I66" s="214" t="s">
        <v>359</v>
      </c>
      <c r="J66" s="188"/>
    </row>
    <row r="67" spans="2:10" ht="21" customHeight="1">
      <c r="B67" s="740"/>
      <c r="C67" s="751" t="s">
        <v>374</v>
      </c>
      <c r="D67" s="752"/>
      <c r="E67" s="224"/>
      <c r="F67" s="135"/>
      <c r="G67" s="139"/>
      <c r="H67" s="215" t="s">
        <v>359</v>
      </c>
      <c r="I67" s="215" t="s">
        <v>359</v>
      </c>
      <c r="J67" s="186"/>
    </row>
    <row r="68" spans="2:10" ht="21" customHeight="1">
      <c r="B68" s="738">
        <v>7</v>
      </c>
      <c r="C68" s="747" t="s">
        <v>371</v>
      </c>
      <c r="D68" s="748"/>
      <c r="E68" s="222"/>
      <c r="F68" s="136"/>
      <c r="G68" s="137"/>
      <c r="H68" s="214" t="s">
        <v>359</v>
      </c>
      <c r="I68" s="214" t="s">
        <v>359</v>
      </c>
      <c r="J68" s="187"/>
    </row>
    <row r="69" spans="2:10" ht="21" customHeight="1">
      <c r="B69" s="739"/>
      <c r="C69" s="749" t="s">
        <v>372</v>
      </c>
      <c r="D69" s="750"/>
      <c r="E69" s="223"/>
      <c r="F69" s="134"/>
      <c r="G69" s="138"/>
      <c r="H69" s="214" t="s">
        <v>359</v>
      </c>
      <c r="I69" s="214" t="s">
        <v>359</v>
      </c>
      <c r="J69" s="188"/>
    </row>
    <row r="70" spans="2:10" ht="21" customHeight="1">
      <c r="B70" s="739"/>
      <c r="C70" s="749" t="s">
        <v>373</v>
      </c>
      <c r="D70" s="750"/>
      <c r="E70" s="223"/>
      <c r="F70" s="134"/>
      <c r="G70" s="138"/>
      <c r="H70" s="214" t="s">
        <v>359</v>
      </c>
      <c r="I70" s="214" t="s">
        <v>359</v>
      </c>
      <c r="J70" s="188"/>
    </row>
    <row r="71" spans="2:10" ht="21" customHeight="1">
      <c r="B71" s="740"/>
      <c r="C71" s="751" t="s">
        <v>374</v>
      </c>
      <c r="D71" s="752"/>
      <c r="E71" s="224"/>
      <c r="F71" s="135"/>
      <c r="G71" s="139"/>
      <c r="H71" s="215" t="s">
        <v>359</v>
      </c>
      <c r="I71" s="215" t="s">
        <v>359</v>
      </c>
      <c r="J71" s="186"/>
    </row>
    <row r="72" spans="2:10" ht="21" customHeight="1">
      <c r="B72" s="738">
        <v>8</v>
      </c>
      <c r="C72" s="747" t="s">
        <v>371</v>
      </c>
      <c r="D72" s="748"/>
      <c r="E72" s="222"/>
      <c r="F72" s="136"/>
      <c r="G72" s="137"/>
      <c r="H72" s="214" t="s">
        <v>359</v>
      </c>
      <c r="I72" s="214" t="s">
        <v>359</v>
      </c>
      <c r="J72" s="187"/>
    </row>
    <row r="73" spans="2:10" ht="21" customHeight="1">
      <c r="B73" s="739"/>
      <c r="C73" s="749" t="s">
        <v>372</v>
      </c>
      <c r="D73" s="750"/>
      <c r="E73" s="223"/>
      <c r="F73" s="134"/>
      <c r="G73" s="138"/>
      <c r="H73" s="214" t="s">
        <v>359</v>
      </c>
      <c r="I73" s="214" t="s">
        <v>359</v>
      </c>
      <c r="J73" s="188"/>
    </row>
    <row r="74" spans="2:10" ht="21" customHeight="1">
      <c r="B74" s="739"/>
      <c r="C74" s="749" t="s">
        <v>373</v>
      </c>
      <c r="D74" s="750"/>
      <c r="E74" s="223"/>
      <c r="F74" s="134"/>
      <c r="G74" s="138"/>
      <c r="H74" s="214" t="s">
        <v>359</v>
      </c>
      <c r="I74" s="214" t="s">
        <v>359</v>
      </c>
      <c r="J74" s="188"/>
    </row>
    <row r="75" spans="2:10" ht="21" customHeight="1">
      <c r="B75" s="740"/>
      <c r="C75" s="751" t="s">
        <v>374</v>
      </c>
      <c r="D75" s="752"/>
      <c r="E75" s="224"/>
      <c r="F75" s="135"/>
      <c r="G75" s="139"/>
      <c r="H75" s="215" t="s">
        <v>359</v>
      </c>
      <c r="I75" s="215" t="s">
        <v>359</v>
      </c>
      <c r="J75" s="186"/>
    </row>
    <row r="76" spans="2:10" ht="21" customHeight="1">
      <c r="B76" s="738">
        <v>9</v>
      </c>
      <c r="C76" s="747" t="s">
        <v>371</v>
      </c>
      <c r="D76" s="748"/>
      <c r="E76" s="222"/>
      <c r="F76" s="136"/>
      <c r="G76" s="137"/>
      <c r="H76" s="213" t="s">
        <v>359</v>
      </c>
      <c r="I76" s="213" t="s">
        <v>359</v>
      </c>
      <c r="J76" s="187"/>
    </row>
    <row r="77" spans="2:10" ht="21" customHeight="1">
      <c r="B77" s="739"/>
      <c r="C77" s="749" t="s">
        <v>372</v>
      </c>
      <c r="D77" s="750"/>
      <c r="E77" s="223"/>
      <c r="F77" s="134"/>
      <c r="G77" s="138"/>
      <c r="H77" s="214" t="s">
        <v>359</v>
      </c>
      <c r="I77" s="214" t="s">
        <v>359</v>
      </c>
      <c r="J77" s="188"/>
    </row>
    <row r="78" spans="2:10" ht="21" customHeight="1">
      <c r="B78" s="739"/>
      <c r="C78" s="749" t="s">
        <v>373</v>
      </c>
      <c r="D78" s="750"/>
      <c r="E78" s="223"/>
      <c r="F78" s="134"/>
      <c r="G78" s="138"/>
      <c r="H78" s="214" t="s">
        <v>359</v>
      </c>
      <c r="I78" s="214" t="s">
        <v>359</v>
      </c>
      <c r="J78" s="188"/>
    </row>
    <row r="79" spans="2:10" ht="21" customHeight="1">
      <c r="B79" s="740"/>
      <c r="C79" s="751" t="s">
        <v>374</v>
      </c>
      <c r="D79" s="752"/>
      <c r="E79" s="224"/>
      <c r="F79" s="135"/>
      <c r="G79" s="139"/>
      <c r="H79" s="215" t="s">
        <v>359</v>
      </c>
      <c r="I79" s="215" t="s">
        <v>359</v>
      </c>
      <c r="J79" s="186"/>
    </row>
    <row r="80" spans="2:10" ht="21" customHeight="1">
      <c r="B80" s="738">
        <v>10</v>
      </c>
      <c r="C80" s="747" t="s">
        <v>371</v>
      </c>
      <c r="D80" s="748"/>
      <c r="E80" s="222"/>
      <c r="F80" s="136"/>
      <c r="G80" s="137"/>
      <c r="H80" s="213" t="s">
        <v>359</v>
      </c>
      <c r="I80" s="213" t="s">
        <v>359</v>
      </c>
      <c r="J80" s="187"/>
    </row>
    <row r="81" spans="2:10" ht="21" customHeight="1">
      <c r="B81" s="739"/>
      <c r="C81" s="749" t="s">
        <v>372</v>
      </c>
      <c r="D81" s="750"/>
      <c r="E81" s="223"/>
      <c r="F81" s="134"/>
      <c r="G81" s="138"/>
      <c r="H81" s="214" t="s">
        <v>359</v>
      </c>
      <c r="I81" s="214" t="s">
        <v>359</v>
      </c>
      <c r="J81" s="188"/>
    </row>
    <row r="82" spans="2:10" ht="21" customHeight="1">
      <c r="B82" s="739"/>
      <c r="C82" s="749" t="s">
        <v>373</v>
      </c>
      <c r="D82" s="750"/>
      <c r="E82" s="223"/>
      <c r="F82" s="134"/>
      <c r="G82" s="138"/>
      <c r="H82" s="214" t="s">
        <v>359</v>
      </c>
      <c r="I82" s="214" t="s">
        <v>359</v>
      </c>
      <c r="J82" s="188"/>
    </row>
    <row r="83" spans="2:10" ht="21" customHeight="1">
      <c r="B83" s="740"/>
      <c r="C83" s="751" t="s">
        <v>374</v>
      </c>
      <c r="D83" s="752"/>
      <c r="E83" s="224"/>
      <c r="F83" s="135"/>
      <c r="G83" s="139"/>
      <c r="H83" s="215" t="s">
        <v>359</v>
      </c>
      <c r="I83" s="215" t="s">
        <v>359</v>
      </c>
      <c r="J83" s="186"/>
    </row>
    <row r="84" spans="2:10" ht="55.5" customHeight="1">
      <c r="B84" s="775" t="s">
        <v>397</v>
      </c>
      <c r="C84" s="775"/>
      <c r="D84" s="775"/>
      <c r="E84" s="775"/>
      <c r="F84" s="775"/>
      <c r="G84" s="775"/>
      <c r="H84" s="775"/>
      <c r="I84" s="775"/>
      <c r="J84" s="775"/>
    </row>
    <row r="85" spans="2:10" ht="19.5" customHeight="1">
      <c r="B85" s="229"/>
      <c r="C85" s="230"/>
      <c r="D85" s="230"/>
      <c r="E85" s="191"/>
      <c r="F85" s="189"/>
      <c r="G85" s="191"/>
      <c r="H85" s="231"/>
      <c r="I85" s="231"/>
      <c r="J85" s="191"/>
    </row>
  </sheetData>
  <sheetProtection/>
  <mergeCells count="159">
    <mergeCell ref="B84:J84"/>
    <mergeCell ref="B76:B79"/>
    <mergeCell ref="C76:D76"/>
    <mergeCell ref="C77:D77"/>
    <mergeCell ref="C78:D78"/>
    <mergeCell ref="C80:D80"/>
    <mergeCell ref="C81:D81"/>
    <mergeCell ref="C82:D82"/>
    <mergeCell ref="C83:D83"/>
    <mergeCell ref="B72:B75"/>
    <mergeCell ref="C72:D72"/>
    <mergeCell ref="C73:D73"/>
    <mergeCell ref="C74:D74"/>
    <mergeCell ref="C75:D75"/>
    <mergeCell ref="C79:D79"/>
    <mergeCell ref="B80:B83"/>
    <mergeCell ref="D37:E38"/>
    <mergeCell ref="C43:D43"/>
    <mergeCell ref="C44:D44"/>
    <mergeCell ref="C70:D70"/>
    <mergeCell ref="C60:D60"/>
    <mergeCell ref="C61:D61"/>
    <mergeCell ref="C62:D62"/>
    <mergeCell ref="C63:D63"/>
    <mergeCell ref="C67:D67"/>
    <mergeCell ref="C69:D69"/>
    <mergeCell ref="C45:D45"/>
    <mergeCell ref="C46:D46"/>
    <mergeCell ref="C54:D54"/>
    <mergeCell ref="C55:D55"/>
    <mergeCell ref="C52:D52"/>
    <mergeCell ref="C51:D51"/>
    <mergeCell ref="C49:D49"/>
    <mergeCell ref="C50:D50"/>
    <mergeCell ref="C65:D65"/>
    <mergeCell ref="C66:D66"/>
    <mergeCell ref="B60:B63"/>
    <mergeCell ref="C68:D68"/>
    <mergeCell ref="B68:B71"/>
    <mergeCell ref="C71:D71"/>
    <mergeCell ref="C53:D53"/>
    <mergeCell ref="C47:D47"/>
    <mergeCell ref="C48:D48"/>
    <mergeCell ref="C64:D64"/>
    <mergeCell ref="B31:B32"/>
    <mergeCell ref="B21:B22"/>
    <mergeCell ref="B23:B24"/>
    <mergeCell ref="B64:B67"/>
    <mergeCell ref="C25:C26"/>
    <mergeCell ref="C27:C28"/>
    <mergeCell ref="B29:B30"/>
    <mergeCell ref="B25:B26"/>
    <mergeCell ref="H7:I7"/>
    <mergeCell ref="E8:F8"/>
    <mergeCell ref="H8:I8"/>
    <mergeCell ref="D20:E20"/>
    <mergeCell ref="E9:F9"/>
    <mergeCell ref="H9:I9"/>
    <mergeCell ref="H10:I10"/>
    <mergeCell ref="E11:F11"/>
    <mergeCell ref="E17:F17"/>
    <mergeCell ref="E7:F7"/>
    <mergeCell ref="E10:F10"/>
    <mergeCell ref="H17:I17"/>
    <mergeCell ref="H11:I11"/>
    <mergeCell ref="D25:E26"/>
    <mergeCell ref="I25:J25"/>
    <mergeCell ref="I22:J22"/>
    <mergeCell ref="G22:H22"/>
    <mergeCell ref="G24:H24"/>
    <mergeCell ref="G23:H23"/>
    <mergeCell ref="I23:J23"/>
    <mergeCell ref="G20:H20"/>
    <mergeCell ref="F21:F22"/>
    <mergeCell ref="F23:F24"/>
    <mergeCell ref="I26:J26"/>
    <mergeCell ref="I28:J28"/>
    <mergeCell ref="I20:J20"/>
    <mergeCell ref="I21:J21"/>
    <mergeCell ref="I24:J24"/>
    <mergeCell ref="F39:F40"/>
    <mergeCell ref="D39:E40"/>
    <mergeCell ref="D21:E22"/>
    <mergeCell ref="D23:E24"/>
    <mergeCell ref="F33:F34"/>
    <mergeCell ref="F29:F30"/>
    <mergeCell ref="F31:F32"/>
    <mergeCell ref="F37:F38"/>
    <mergeCell ref="F35:F36"/>
    <mergeCell ref="G21:H21"/>
    <mergeCell ref="C29:C30"/>
    <mergeCell ref="C33:C34"/>
    <mergeCell ref="C35:C36"/>
    <mergeCell ref="D29:E30"/>
    <mergeCell ref="G25:H25"/>
    <mergeCell ref="G34:H34"/>
    <mergeCell ref="G30:H30"/>
    <mergeCell ref="G29:H29"/>
    <mergeCell ref="D27:E28"/>
    <mergeCell ref="I37:J37"/>
    <mergeCell ref="G31:H31"/>
    <mergeCell ref="I31:J31"/>
    <mergeCell ref="G33:H33"/>
    <mergeCell ref="I33:J33"/>
    <mergeCell ref="I36:J36"/>
    <mergeCell ref="G35:H35"/>
    <mergeCell ref="G36:H36"/>
    <mergeCell ref="D33:E34"/>
    <mergeCell ref="G26:H26"/>
    <mergeCell ref="G28:H28"/>
    <mergeCell ref="D31:E32"/>
    <mergeCell ref="F25:F26"/>
    <mergeCell ref="F27:F28"/>
    <mergeCell ref="D35:E36"/>
    <mergeCell ref="E15:F15"/>
    <mergeCell ref="I30:J30"/>
    <mergeCell ref="G40:H40"/>
    <mergeCell ref="G39:H39"/>
    <mergeCell ref="I38:J38"/>
    <mergeCell ref="G32:H32"/>
    <mergeCell ref="I32:J32"/>
    <mergeCell ref="I34:J34"/>
    <mergeCell ref="G38:H38"/>
    <mergeCell ref="I35:J35"/>
    <mergeCell ref="B56:B59"/>
    <mergeCell ref="C56:D56"/>
    <mergeCell ref="C57:D57"/>
    <mergeCell ref="C58:D58"/>
    <mergeCell ref="C59:D59"/>
    <mergeCell ref="B3:C3"/>
    <mergeCell ref="B48:B51"/>
    <mergeCell ref="B39:B40"/>
    <mergeCell ref="B37:B38"/>
    <mergeCell ref="C37:C38"/>
    <mergeCell ref="C39:C40"/>
    <mergeCell ref="B27:B28"/>
    <mergeCell ref="B35:B36"/>
    <mergeCell ref="C21:C22"/>
    <mergeCell ref="C23:C24"/>
    <mergeCell ref="B44:B47"/>
    <mergeCell ref="B52:B55"/>
    <mergeCell ref="E16:F16"/>
    <mergeCell ref="H15:I15"/>
    <mergeCell ref="H16:I16"/>
    <mergeCell ref="I39:J39"/>
    <mergeCell ref="G37:H37"/>
    <mergeCell ref="G27:H27"/>
    <mergeCell ref="I27:J27"/>
    <mergeCell ref="I29:J29"/>
    <mergeCell ref="B4:C4"/>
    <mergeCell ref="C31:C32"/>
    <mergeCell ref="B33:B34"/>
    <mergeCell ref="I40:J40"/>
    <mergeCell ref="E12:F12"/>
    <mergeCell ref="H12:I12"/>
    <mergeCell ref="E13:F13"/>
    <mergeCell ref="H13:I13"/>
    <mergeCell ref="E14:F14"/>
    <mergeCell ref="H14:I14"/>
  </mergeCells>
  <printOptions/>
  <pageMargins left="0.7086614173228347" right="0.7086614173228347" top="0.5905511811023623" bottom="0.5905511811023623" header="0.31496062992125984" footer="0.31496062992125984"/>
  <pageSetup horizontalDpi="300" verticalDpi="300" orientation="portrait" paperSize="9" scale="90" r:id="rId1"/>
  <rowBreaks count="1" manualBreakCount="1">
    <brk id="41" max="10" man="1"/>
  </rowBreaks>
</worksheet>
</file>

<file path=xl/worksheets/sheet14.xml><?xml version="1.0" encoding="utf-8"?>
<worksheet xmlns="http://schemas.openxmlformats.org/spreadsheetml/2006/main" xmlns:r="http://schemas.openxmlformats.org/officeDocument/2006/relationships">
  <dimension ref="A1:J52"/>
  <sheetViews>
    <sheetView showGridLines="0" zoomScaleSheetLayoutView="100" zoomScalePageLayoutView="0" workbookViewId="0" topLeftCell="A1">
      <selection activeCell="G8" sqref="G8"/>
    </sheetView>
  </sheetViews>
  <sheetFormatPr defaultColWidth="8.796875" defaultRowHeight="14.25"/>
  <cols>
    <col min="1" max="5" width="9" style="80" customWidth="1"/>
    <col min="6" max="6" width="6.3984375" style="80" customWidth="1"/>
    <col min="7" max="7" width="7.5" style="80" customWidth="1"/>
    <col min="8" max="8" width="11.5" style="80" customWidth="1"/>
    <col min="9" max="16384" width="9" style="80" customWidth="1"/>
  </cols>
  <sheetData>
    <row r="1" ht="13.5">
      <c r="A1" s="80" t="s">
        <v>202</v>
      </c>
    </row>
    <row r="3" ht="13.5">
      <c r="A3" s="80" t="s">
        <v>623</v>
      </c>
    </row>
    <row r="4" ht="13.5">
      <c r="I4" s="80" t="s">
        <v>157</v>
      </c>
    </row>
    <row r="5" spans="5:10" ht="13.5">
      <c r="E5" s="80" t="s">
        <v>158</v>
      </c>
      <c r="I5" s="81">
        <v>21</v>
      </c>
      <c r="J5" s="80" t="s">
        <v>159</v>
      </c>
    </row>
    <row r="6" ht="13.5"/>
    <row r="7" spans="7:9" ht="13.5">
      <c r="G7" s="80" t="s">
        <v>160</v>
      </c>
      <c r="I7" s="80" t="s">
        <v>157</v>
      </c>
    </row>
    <row r="8" spans="5:10" ht="13.5">
      <c r="E8" s="80" t="s">
        <v>161</v>
      </c>
      <c r="F8" s="80" t="s">
        <v>162</v>
      </c>
      <c r="G8" s="80">
        <v>24</v>
      </c>
      <c r="H8" s="82">
        <f>2.5*2.5*0.15</f>
        <v>0.9375</v>
      </c>
      <c r="I8" s="81">
        <f>G8*H8</f>
        <v>22.5</v>
      </c>
      <c r="J8" s="80" t="s">
        <v>159</v>
      </c>
    </row>
    <row r="9" spans="6:10" ht="13.5">
      <c r="F9" s="80" t="s">
        <v>163</v>
      </c>
      <c r="G9" s="80">
        <v>24</v>
      </c>
      <c r="H9" s="82">
        <f>2.5*0.15*4*4</f>
        <v>6</v>
      </c>
      <c r="I9" s="81">
        <f>G9*H9</f>
        <v>144</v>
      </c>
      <c r="J9" s="80" t="s">
        <v>159</v>
      </c>
    </row>
    <row r="10" ht="13.5"/>
    <row r="11" spans="5:10" ht="13.5">
      <c r="E11" s="83"/>
      <c r="F11" s="83"/>
      <c r="G11" s="83"/>
      <c r="H11" s="83" t="s">
        <v>164</v>
      </c>
      <c r="I11" s="84">
        <f>SUM(I5:I9)</f>
        <v>187.5</v>
      </c>
      <c r="J11" s="83" t="s">
        <v>159</v>
      </c>
    </row>
    <row r="12" ht="13.5">
      <c r="I12" s="85" t="s">
        <v>165</v>
      </c>
    </row>
    <row r="13" spans="9:10" ht="13.5">
      <c r="I13" s="81">
        <f>ROUNDUP(I11,-1)</f>
        <v>190</v>
      </c>
      <c r="J13" s="80" t="s">
        <v>159</v>
      </c>
    </row>
    <row r="14" ht="13.5"/>
    <row r="15" ht="13.5"/>
    <row r="16" ht="13.5">
      <c r="E16" s="80" t="s">
        <v>166</v>
      </c>
    </row>
    <row r="17" ht="13.5"/>
    <row r="18" ht="13.5">
      <c r="F18" s="80" t="s">
        <v>167</v>
      </c>
    </row>
    <row r="19" ht="13.5"/>
    <row r="20" spans="6:8" ht="14.25" thickBot="1">
      <c r="F20" s="86" t="s">
        <v>168</v>
      </c>
      <c r="G20" s="86">
        <f>I13/4</f>
        <v>47.5</v>
      </c>
      <c r="H20" s="86" t="s">
        <v>169</v>
      </c>
    </row>
    <row r="21" ht="14.25" thickTop="1"/>
    <row r="22" ht="13.5"/>
    <row r="23" ht="13.5"/>
    <row r="24" ht="13.5"/>
    <row r="25" ht="13.5"/>
    <row r="26" ht="13.5"/>
    <row r="27" ht="13.5"/>
    <row r="28" ht="13.5"/>
    <row r="30" ht="13.5">
      <c r="A30" s="80" t="s">
        <v>624</v>
      </c>
    </row>
    <row r="31" ht="13.5">
      <c r="A31"/>
    </row>
    <row r="32" ht="13.5">
      <c r="I32" s="80" t="s">
        <v>157</v>
      </c>
    </row>
    <row r="33" spans="5:10" ht="13.5">
      <c r="E33" s="80" t="s">
        <v>625</v>
      </c>
      <c r="I33" s="81">
        <v>11</v>
      </c>
      <c r="J33" s="80" t="s">
        <v>159</v>
      </c>
    </row>
    <row r="35" spans="7:9" ht="13.5">
      <c r="G35" s="80" t="s">
        <v>160</v>
      </c>
      <c r="I35" s="80" t="s">
        <v>157</v>
      </c>
    </row>
    <row r="36" spans="5:10" ht="13.5">
      <c r="E36" s="80" t="s">
        <v>161</v>
      </c>
      <c r="F36" s="80" t="s">
        <v>162</v>
      </c>
      <c r="G36" s="80">
        <v>24</v>
      </c>
      <c r="H36" s="82">
        <f>1.5*1.5*0.15</f>
        <v>0.33749999999999997</v>
      </c>
      <c r="I36" s="81">
        <f>G36*H36</f>
        <v>8.1</v>
      </c>
      <c r="J36" s="80" t="s">
        <v>159</v>
      </c>
    </row>
    <row r="37" spans="6:10" ht="13.5">
      <c r="F37" s="80" t="s">
        <v>179</v>
      </c>
      <c r="G37" s="80">
        <v>24</v>
      </c>
      <c r="H37" s="82">
        <f>0.6*0.6*(1.5-0.15)</f>
        <v>0.486</v>
      </c>
      <c r="I37" s="81">
        <f>G37*H37</f>
        <v>11.664</v>
      </c>
      <c r="J37" s="80" t="s">
        <v>159</v>
      </c>
    </row>
    <row r="39" spans="5:10" ht="13.5">
      <c r="E39" s="83"/>
      <c r="F39" s="83"/>
      <c r="G39" s="83"/>
      <c r="H39" s="83" t="s">
        <v>164</v>
      </c>
      <c r="I39" s="84">
        <f>SUM(I33:I37)</f>
        <v>30.764000000000003</v>
      </c>
      <c r="J39" s="83" t="s">
        <v>159</v>
      </c>
    </row>
    <row r="40" ht="13.5">
      <c r="I40" s="85" t="s">
        <v>165</v>
      </c>
    </row>
    <row r="41" spans="9:10" ht="13.5">
      <c r="I41" s="81">
        <f>ROUNDUP(I39,0)</f>
        <v>31</v>
      </c>
      <c r="J41" s="80" t="s">
        <v>159</v>
      </c>
    </row>
    <row r="44" ht="13.5">
      <c r="E44" s="80" t="s">
        <v>166</v>
      </c>
    </row>
    <row r="46" ht="13.5">
      <c r="F46" s="80" t="s">
        <v>626</v>
      </c>
    </row>
    <row r="48" ht="13.5">
      <c r="F48" s="80" t="s">
        <v>661</v>
      </c>
    </row>
    <row r="49" spans="7:9" ht="14.25" thickBot="1">
      <c r="G49" s="86" t="s">
        <v>627</v>
      </c>
      <c r="H49" s="332">
        <f>I41</f>
        <v>31</v>
      </c>
      <c r="I49" s="86" t="s">
        <v>169</v>
      </c>
    </row>
    <row r="50" ht="14.25" thickTop="1"/>
    <row r="51" ht="13.5">
      <c r="F51" s="80" t="s">
        <v>662</v>
      </c>
    </row>
    <row r="52" spans="7:9" ht="14.25" thickBot="1">
      <c r="G52" s="86" t="s">
        <v>627</v>
      </c>
      <c r="H52" s="332">
        <f>I33</f>
        <v>11</v>
      </c>
      <c r="I52" s="86" t="s">
        <v>169</v>
      </c>
    </row>
    <row r="53" ht="14.25" thickTop="1"/>
  </sheetData>
  <sheetProtection/>
  <printOptions/>
  <pageMargins left="0.7086614173228347" right="0.7086614173228347" top="0.7480314960629921" bottom="0.7480314960629921" header="0.31496062992125984" footer="0.31496062992125984"/>
  <pageSetup horizontalDpi="300" verticalDpi="300" orientation="portrait" paperSize="9" r:id="rId4"/>
  <drawing r:id="rId3"/>
  <legacyDrawing r:id="rId2"/>
  <oleObjects>
    <oleObject progId="Word.Picture.8" shapeId="19058" r:id="rId1"/>
  </oleObjects>
</worksheet>
</file>

<file path=xl/worksheets/sheet2.xml><?xml version="1.0" encoding="utf-8"?>
<worksheet xmlns="http://schemas.openxmlformats.org/spreadsheetml/2006/main" xmlns:r="http://schemas.openxmlformats.org/officeDocument/2006/relationships">
  <dimension ref="B1:E27"/>
  <sheetViews>
    <sheetView showGridLines="0" zoomScalePageLayoutView="0" workbookViewId="0" topLeftCell="A1">
      <selection activeCell="K31" sqref="K31"/>
    </sheetView>
  </sheetViews>
  <sheetFormatPr defaultColWidth="5.59765625" defaultRowHeight="14.25"/>
  <sheetData>
    <row r="1" ht="13.5">
      <c r="B1" t="s">
        <v>51</v>
      </c>
    </row>
    <row r="3" spans="3:4" ht="13.5">
      <c r="C3" s="10" t="s">
        <v>1</v>
      </c>
      <c r="D3" s="2" t="s">
        <v>2</v>
      </c>
    </row>
    <row r="5" spans="3:4" ht="13.5">
      <c r="C5" s="11" t="s">
        <v>52</v>
      </c>
      <c r="D5" t="s">
        <v>235</v>
      </c>
    </row>
    <row r="7" spans="3:4" ht="13.5">
      <c r="C7" s="11" t="s">
        <v>317</v>
      </c>
      <c r="D7" t="s">
        <v>53</v>
      </c>
    </row>
    <row r="9" ht="13.5">
      <c r="D9" t="s">
        <v>183</v>
      </c>
    </row>
    <row r="11" ht="13.5">
      <c r="D11" t="s">
        <v>184</v>
      </c>
    </row>
    <row r="13" ht="13.5">
      <c r="D13" t="s">
        <v>612</v>
      </c>
    </row>
    <row r="15" ht="13.5">
      <c r="E15" t="s">
        <v>319</v>
      </c>
    </row>
    <row r="17" spans="4:5" ht="13.5">
      <c r="D17" s="29"/>
      <c r="E17" t="s">
        <v>613</v>
      </c>
    </row>
    <row r="19" ht="13.5">
      <c r="D19" t="s">
        <v>614</v>
      </c>
    </row>
    <row r="21" ht="13.5">
      <c r="D21" t="s">
        <v>615</v>
      </c>
    </row>
    <row r="23" ht="13.5">
      <c r="D23" t="s">
        <v>616</v>
      </c>
    </row>
    <row r="25" ht="13.5">
      <c r="D25" t="s">
        <v>617</v>
      </c>
    </row>
    <row r="27" ht="13.5">
      <c r="D27" t="s">
        <v>618</v>
      </c>
    </row>
  </sheetData>
  <sheetProtection/>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I42"/>
  <sheetViews>
    <sheetView showGridLines="0" zoomScalePageLayoutView="0" workbookViewId="0" topLeftCell="A1">
      <selection activeCell="F19" sqref="F19"/>
    </sheetView>
  </sheetViews>
  <sheetFormatPr defaultColWidth="8.796875" defaultRowHeight="15" customHeight="1"/>
  <cols>
    <col min="1" max="1" width="6.8984375" style="2" customWidth="1"/>
    <col min="2" max="2" width="13" style="2" bestFit="1" customWidth="1"/>
    <col min="3" max="9" width="9" style="2" customWidth="1"/>
    <col min="10" max="10" width="3.69921875" style="2" customWidth="1"/>
    <col min="11" max="16384" width="9" style="2" customWidth="1"/>
  </cols>
  <sheetData>
    <row r="2" spans="1:2" ht="15" customHeight="1">
      <c r="A2" s="1" t="s">
        <v>1</v>
      </c>
      <c r="B2" s="2" t="s">
        <v>2</v>
      </c>
    </row>
    <row r="4" spans="2:9" ht="15" customHeight="1">
      <c r="B4" s="512" t="s">
        <v>3</v>
      </c>
      <c r="C4" s="512"/>
      <c r="D4" s="512"/>
      <c r="E4" s="512"/>
      <c r="F4" s="513" t="s">
        <v>724</v>
      </c>
      <c r="G4" s="514"/>
      <c r="H4" s="514"/>
      <c r="I4" s="514"/>
    </row>
    <row r="5" spans="2:9" ht="15" customHeight="1">
      <c r="B5" s="512" t="s">
        <v>4</v>
      </c>
      <c r="C5" s="512"/>
      <c r="D5" s="512"/>
      <c r="E5" s="512"/>
      <c r="F5" s="515" t="s">
        <v>725</v>
      </c>
      <c r="G5" s="516"/>
      <c r="H5" s="516"/>
      <c r="I5" s="516"/>
    </row>
    <row r="6" spans="2:9" ht="15" customHeight="1">
      <c r="B6" s="512" t="s">
        <v>5</v>
      </c>
      <c r="C6" s="512"/>
      <c r="D6" s="512"/>
      <c r="E6" s="512"/>
      <c r="F6" s="516" t="s">
        <v>726</v>
      </c>
      <c r="G6" s="516"/>
      <c r="H6" s="516"/>
      <c r="I6" s="516"/>
    </row>
    <row r="7" spans="2:9" ht="15" customHeight="1">
      <c r="B7" s="512" t="s">
        <v>6</v>
      </c>
      <c r="C7" s="512"/>
      <c r="D7" s="512"/>
      <c r="E7" s="512"/>
      <c r="F7" s="515" t="s">
        <v>726</v>
      </c>
      <c r="G7" s="516"/>
      <c r="H7" s="516"/>
      <c r="I7" s="516"/>
    </row>
    <row r="8" spans="2:9" ht="15" customHeight="1">
      <c r="B8" s="512" t="s">
        <v>7</v>
      </c>
      <c r="C8" s="512"/>
      <c r="D8" s="512"/>
      <c r="E8" s="512"/>
      <c r="F8" s="515" t="s">
        <v>719</v>
      </c>
      <c r="G8" s="516"/>
      <c r="H8" s="516"/>
      <c r="I8" s="516"/>
    </row>
    <row r="9" spans="2:9" ht="15" customHeight="1">
      <c r="B9" s="512" t="s">
        <v>8</v>
      </c>
      <c r="C9" s="512"/>
      <c r="D9" s="512"/>
      <c r="E9" s="512"/>
      <c r="F9" s="515" t="s">
        <v>718</v>
      </c>
      <c r="G9" s="516"/>
      <c r="H9" s="516"/>
      <c r="I9" s="516"/>
    </row>
    <row r="10" spans="2:9" ht="15" customHeight="1">
      <c r="B10" s="512" t="s">
        <v>9</v>
      </c>
      <c r="C10" s="512"/>
      <c r="D10" s="512"/>
      <c r="E10" s="512"/>
      <c r="F10" s="516" t="s">
        <v>720</v>
      </c>
      <c r="G10" s="516"/>
      <c r="H10" s="516"/>
      <c r="I10" s="516"/>
    </row>
    <row r="11" spans="2:9" ht="15" customHeight="1">
      <c r="B11" s="512" t="s">
        <v>10</v>
      </c>
      <c r="C11" s="512"/>
      <c r="D11" s="512"/>
      <c r="E11" s="512"/>
      <c r="F11" s="515" t="s">
        <v>722</v>
      </c>
      <c r="G11" s="515"/>
      <c r="H11" s="515"/>
      <c r="I11" s="515"/>
    </row>
    <row r="12" spans="2:9" ht="15" customHeight="1">
      <c r="B12" s="512" t="s">
        <v>11</v>
      </c>
      <c r="C12" s="512"/>
      <c r="D12" s="512"/>
      <c r="E12" s="512"/>
      <c r="F12" s="517" t="s">
        <v>87</v>
      </c>
      <c r="G12" s="518"/>
      <c r="H12" s="518"/>
      <c r="I12" s="519"/>
    </row>
    <row r="13" spans="2:9" ht="15" customHeight="1">
      <c r="B13" s="512" t="s">
        <v>12</v>
      </c>
      <c r="C13" s="512"/>
      <c r="D13" s="512"/>
      <c r="E13" s="512"/>
      <c r="F13" s="512" t="s">
        <v>86</v>
      </c>
      <c r="G13" s="512"/>
      <c r="H13" s="512"/>
      <c r="I13" s="512"/>
    </row>
    <row r="14" spans="2:9" ht="15" customHeight="1">
      <c r="B14" s="495" t="s">
        <v>13</v>
      </c>
      <c r="C14" s="512" t="s">
        <v>14</v>
      </c>
      <c r="D14" s="512"/>
      <c r="E14" s="499"/>
      <c r="F14" s="25"/>
      <c r="G14" s="4" t="s">
        <v>15</v>
      </c>
      <c r="H14" s="4"/>
      <c r="I14" s="5"/>
    </row>
    <row r="15" spans="2:9" ht="15" customHeight="1">
      <c r="B15" s="487"/>
      <c r="C15" s="512" t="s">
        <v>16</v>
      </c>
      <c r="D15" s="512"/>
      <c r="E15" s="499"/>
      <c r="F15" s="25">
        <v>76.96</v>
      </c>
      <c r="G15" s="4" t="s">
        <v>17</v>
      </c>
      <c r="H15" s="4"/>
      <c r="I15" s="5"/>
    </row>
    <row r="16" spans="2:9" ht="15" customHeight="1">
      <c r="B16" s="487"/>
      <c r="C16" s="500" t="s">
        <v>18</v>
      </c>
      <c r="D16" s="501"/>
      <c r="E16" s="3" t="s">
        <v>19</v>
      </c>
      <c r="F16" s="25">
        <v>55.25</v>
      </c>
      <c r="G16" s="4" t="s">
        <v>20</v>
      </c>
      <c r="H16" s="4"/>
      <c r="I16" s="5"/>
    </row>
    <row r="17" spans="2:9" ht="15" customHeight="1">
      <c r="B17" s="487"/>
      <c r="C17" s="502"/>
      <c r="D17" s="503"/>
      <c r="E17" s="3" t="s">
        <v>21</v>
      </c>
      <c r="F17" s="25">
        <v>55.25</v>
      </c>
      <c r="G17" s="4" t="s">
        <v>20</v>
      </c>
      <c r="H17" s="4"/>
      <c r="I17" s="5"/>
    </row>
    <row r="18" spans="2:9" ht="15" customHeight="1">
      <c r="B18" s="488"/>
      <c r="C18" s="512" t="s">
        <v>22</v>
      </c>
      <c r="D18" s="512"/>
      <c r="E18" s="499"/>
      <c r="F18" s="33">
        <f>SUM(F16:F17)</f>
        <v>110.5</v>
      </c>
      <c r="G18" s="4" t="s">
        <v>23</v>
      </c>
      <c r="H18" s="4"/>
      <c r="I18" s="5"/>
    </row>
    <row r="19" spans="2:9" ht="15" customHeight="1">
      <c r="B19" s="512" t="s">
        <v>24</v>
      </c>
      <c r="C19" s="512" t="s">
        <v>25</v>
      </c>
      <c r="D19" s="512"/>
      <c r="E19" s="499"/>
      <c r="F19" s="26">
        <v>7.29</v>
      </c>
      <c r="G19" s="4" t="s">
        <v>26</v>
      </c>
      <c r="H19" s="4"/>
      <c r="I19" s="5"/>
    </row>
    <row r="20" spans="2:9" ht="15" customHeight="1">
      <c r="B20" s="512"/>
      <c r="C20" s="512" t="s">
        <v>27</v>
      </c>
      <c r="D20" s="512"/>
      <c r="E20" s="499"/>
      <c r="F20" s="26">
        <v>7.1</v>
      </c>
      <c r="G20" s="4" t="s">
        <v>28</v>
      </c>
      <c r="H20" s="4"/>
      <c r="I20" s="5"/>
    </row>
    <row r="21" spans="2:9" ht="15" customHeight="1">
      <c r="B21" s="512"/>
      <c r="C21" s="512" t="s">
        <v>29</v>
      </c>
      <c r="D21" s="512"/>
      <c r="E21" s="499"/>
      <c r="F21" s="26"/>
      <c r="G21" s="4" t="s">
        <v>26</v>
      </c>
      <c r="H21" s="4"/>
      <c r="I21" s="5"/>
    </row>
    <row r="22" spans="2:9" ht="15" customHeight="1">
      <c r="B22" s="512"/>
      <c r="C22" s="512" t="s">
        <v>88</v>
      </c>
      <c r="D22" s="512"/>
      <c r="E22" s="3" t="s">
        <v>19</v>
      </c>
      <c r="F22" s="26">
        <v>3.45</v>
      </c>
      <c r="G22" s="4" t="s">
        <v>30</v>
      </c>
      <c r="H22" s="4"/>
      <c r="I22" s="5"/>
    </row>
    <row r="23" spans="2:9" ht="15" customHeight="1">
      <c r="B23" s="512"/>
      <c r="C23" s="512"/>
      <c r="D23" s="512"/>
      <c r="E23" s="3" t="s">
        <v>21</v>
      </c>
      <c r="F23" s="26">
        <v>3.65</v>
      </c>
      <c r="G23" s="4" t="s">
        <v>30</v>
      </c>
      <c r="H23" s="4"/>
      <c r="I23" s="5"/>
    </row>
    <row r="24" spans="2:9" ht="15" customHeight="1">
      <c r="B24" s="512"/>
      <c r="C24" s="512" t="s">
        <v>89</v>
      </c>
      <c r="D24" s="512"/>
      <c r="E24" s="3" t="s">
        <v>19</v>
      </c>
      <c r="F24" s="26"/>
      <c r="G24" s="4" t="s">
        <v>30</v>
      </c>
      <c r="H24" s="4"/>
      <c r="I24" s="5"/>
    </row>
    <row r="25" spans="2:9" ht="15" customHeight="1">
      <c r="B25" s="512"/>
      <c r="C25" s="512"/>
      <c r="D25" s="512"/>
      <c r="E25" s="3" t="s">
        <v>21</v>
      </c>
      <c r="F25" s="26"/>
      <c r="G25" s="4" t="s">
        <v>30</v>
      </c>
      <c r="H25" s="4"/>
      <c r="I25" s="5"/>
    </row>
    <row r="26" spans="2:9" ht="15" customHeight="1">
      <c r="B26" s="512"/>
      <c r="C26" s="512" t="s">
        <v>90</v>
      </c>
      <c r="D26" s="512"/>
      <c r="E26" s="3" t="s">
        <v>19</v>
      </c>
      <c r="F26" s="26">
        <v>3.45</v>
      </c>
      <c r="G26" s="4" t="s">
        <v>30</v>
      </c>
      <c r="H26" s="4"/>
      <c r="I26" s="5"/>
    </row>
    <row r="27" spans="2:9" ht="15" customHeight="1">
      <c r="B27" s="512"/>
      <c r="C27" s="512"/>
      <c r="D27" s="512"/>
      <c r="E27" s="3" t="s">
        <v>21</v>
      </c>
      <c r="F27" s="26">
        <v>3.65</v>
      </c>
      <c r="G27" s="4" t="s">
        <v>30</v>
      </c>
      <c r="H27" s="4"/>
      <c r="I27" s="5"/>
    </row>
    <row r="28" spans="2:9" ht="15" customHeight="1">
      <c r="B28" s="512" t="s">
        <v>31</v>
      </c>
      <c r="C28" s="504" t="s">
        <v>367</v>
      </c>
      <c r="D28" s="505"/>
      <c r="E28" s="496"/>
      <c r="F28" s="226" t="s">
        <v>368</v>
      </c>
      <c r="G28" s="227"/>
      <c r="H28" s="227"/>
      <c r="I28" s="228"/>
    </row>
    <row r="29" spans="2:9" ht="15" customHeight="1">
      <c r="B29" s="512"/>
      <c r="C29" s="497"/>
      <c r="D29" s="498"/>
      <c r="E29" s="491"/>
      <c r="F29" s="482" t="s">
        <v>369</v>
      </c>
      <c r="G29" s="483"/>
      <c r="H29" s="225"/>
      <c r="I29" s="212" t="s">
        <v>365</v>
      </c>
    </row>
    <row r="30" spans="2:9" ht="15" customHeight="1">
      <c r="B30" s="512"/>
      <c r="C30" s="497"/>
      <c r="D30" s="498"/>
      <c r="E30" s="491"/>
      <c r="F30" s="226" t="s">
        <v>402</v>
      </c>
      <c r="G30" s="227"/>
      <c r="H30" s="227"/>
      <c r="I30" s="228"/>
    </row>
    <row r="31" spans="2:9" ht="15" customHeight="1">
      <c r="B31" s="512"/>
      <c r="C31" s="497"/>
      <c r="D31" s="498"/>
      <c r="E31" s="491"/>
      <c r="F31" s="489" t="s">
        <v>403</v>
      </c>
      <c r="G31" s="490"/>
      <c r="H31" s="232"/>
      <c r="I31" s="233" t="s">
        <v>366</v>
      </c>
    </row>
    <row r="32" spans="2:9" ht="15" customHeight="1">
      <c r="B32" s="512"/>
      <c r="C32" s="492"/>
      <c r="D32" s="493"/>
      <c r="E32" s="494"/>
      <c r="F32" s="482" t="s">
        <v>403</v>
      </c>
      <c r="G32" s="483"/>
      <c r="H32" s="225"/>
      <c r="I32" s="212" t="s">
        <v>366</v>
      </c>
    </row>
    <row r="33" spans="2:9" ht="15" customHeight="1">
      <c r="B33" s="512"/>
      <c r="C33" s="499" t="s">
        <v>32</v>
      </c>
      <c r="D33" s="484"/>
      <c r="E33" s="485"/>
      <c r="F33" s="34" t="s">
        <v>42</v>
      </c>
      <c r="G33" s="4" t="s">
        <v>33</v>
      </c>
      <c r="H33" s="4"/>
      <c r="I33" s="5"/>
    </row>
    <row r="34" spans="2:9" ht="15" customHeight="1">
      <c r="B34" s="512"/>
      <c r="C34" s="3" t="s">
        <v>34</v>
      </c>
      <c r="D34" s="4"/>
      <c r="E34" s="5"/>
      <c r="F34" s="34" t="s">
        <v>42</v>
      </c>
      <c r="G34" s="4" t="s">
        <v>35</v>
      </c>
      <c r="H34" s="4"/>
      <c r="I34" s="5"/>
    </row>
    <row r="35" spans="2:9" ht="15" customHeight="1">
      <c r="B35" s="512"/>
      <c r="C35" s="512" t="s">
        <v>36</v>
      </c>
      <c r="D35" s="512"/>
      <c r="E35" s="499"/>
      <c r="F35" s="35">
        <v>46</v>
      </c>
      <c r="G35" s="4" t="s">
        <v>37</v>
      </c>
      <c r="H35" s="4"/>
      <c r="I35" s="5"/>
    </row>
    <row r="36" spans="2:9" ht="15" customHeight="1">
      <c r="B36" s="512"/>
      <c r="C36" s="512" t="s">
        <v>38</v>
      </c>
      <c r="D36" s="512"/>
      <c r="E36" s="499"/>
      <c r="F36" s="219" t="s">
        <v>723</v>
      </c>
      <c r="G36" s="4"/>
      <c r="H36" s="4" t="s">
        <v>201</v>
      </c>
      <c r="I36" s="5"/>
    </row>
    <row r="37" spans="2:9" ht="15" customHeight="1">
      <c r="B37" s="512"/>
      <c r="C37" s="512" t="s">
        <v>39</v>
      </c>
      <c r="D37" s="512"/>
      <c r="E37" s="499"/>
      <c r="F37" s="6">
        <v>0.7</v>
      </c>
      <c r="G37" s="4"/>
      <c r="H37" s="4"/>
      <c r="I37" s="5"/>
    </row>
    <row r="38" spans="2:9" ht="15" customHeight="1">
      <c r="B38" s="512"/>
      <c r="C38" s="500" t="s">
        <v>40</v>
      </c>
      <c r="D38" s="501"/>
      <c r="E38" s="3" t="s">
        <v>41</v>
      </c>
      <c r="F38" s="6">
        <v>0.2</v>
      </c>
      <c r="G38" s="4"/>
      <c r="H38" s="4"/>
      <c r="I38" s="5"/>
    </row>
    <row r="39" spans="2:9" ht="15" customHeight="1">
      <c r="B39" s="512"/>
      <c r="C39" s="502"/>
      <c r="D39" s="503"/>
      <c r="E39" s="3" t="s">
        <v>43</v>
      </c>
      <c r="F39" s="6">
        <v>1</v>
      </c>
      <c r="G39" s="4"/>
      <c r="H39" s="4"/>
      <c r="I39" s="5"/>
    </row>
    <row r="40" spans="2:9" ht="15" customHeight="1">
      <c r="B40" s="512"/>
      <c r="C40" s="512" t="s">
        <v>44</v>
      </c>
      <c r="D40" s="512"/>
      <c r="E40" s="499"/>
      <c r="F40" s="479" t="s">
        <v>388</v>
      </c>
      <c r="G40" s="480"/>
      <c r="H40" s="480"/>
      <c r="I40" s="481"/>
    </row>
    <row r="41" ht="15" customHeight="1">
      <c r="B41" s="24" t="s">
        <v>274</v>
      </c>
    </row>
    <row r="42" ht="15" customHeight="1">
      <c r="B42" s="24" t="s">
        <v>275</v>
      </c>
    </row>
  </sheetData>
  <sheetProtection/>
  <mergeCells count="44">
    <mergeCell ref="F31:G31"/>
    <mergeCell ref="F40:I40"/>
    <mergeCell ref="B28:B40"/>
    <mergeCell ref="C38:D39"/>
    <mergeCell ref="C40:E40"/>
    <mergeCell ref="C36:E36"/>
    <mergeCell ref="C37:E37"/>
    <mergeCell ref="F29:G29"/>
    <mergeCell ref="F32:G32"/>
    <mergeCell ref="C33:E33"/>
    <mergeCell ref="B10:E10"/>
    <mergeCell ref="B11:E11"/>
    <mergeCell ref="C22:D23"/>
    <mergeCell ref="C24:D25"/>
    <mergeCell ref="B14:B18"/>
    <mergeCell ref="B12:E12"/>
    <mergeCell ref="C16:D17"/>
    <mergeCell ref="C35:E35"/>
    <mergeCell ref="C15:E15"/>
    <mergeCell ref="C19:E19"/>
    <mergeCell ref="C28:E32"/>
    <mergeCell ref="F9:I9"/>
    <mergeCell ref="F7:I7"/>
    <mergeCell ref="F8:I8"/>
    <mergeCell ref="B19:B27"/>
    <mergeCell ref="C26:D27"/>
    <mergeCell ref="C20:E20"/>
    <mergeCell ref="B13:E13"/>
    <mergeCell ref="C18:E18"/>
    <mergeCell ref="C14:E14"/>
    <mergeCell ref="C21:E21"/>
    <mergeCell ref="F10:I10"/>
    <mergeCell ref="F11:I11"/>
    <mergeCell ref="F13:I13"/>
    <mergeCell ref="F12:I12"/>
    <mergeCell ref="F4:I4"/>
    <mergeCell ref="F5:I5"/>
    <mergeCell ref="F6:I6"/>
    <mergeCell ref="B8:E8"/>
    <mergeCell ref="B4:E4"/>
    <mergeCell ref="B5:E5"/>
    <mergeCell ref="B7:E7"/>
    <mergeCell ref="B6:E6"/>
    <mergeCell ref="B9:E9"/>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J210"/>
  <sheetViews>
    <sheetView showGridLines="0" view="pageBreakPreview" zoomScaleSheetLayoutView="100" zoomScalePageLayoutView="0" workbookViewId="0" topLeftCell="A1">
      <selection activeCell="D13" sqref="D13"/>
    </sheetView>
  </sheetViews>
  <sheetFormatPr defaultColWidth="8.796875" defaultRowHeight="15" customHeight="1"/>
  <cols>
    <col min="1" max="1" width="3.8984375" style="2" customWidth="1"/>
    <col min="2" max="2" width="9.09765625" style="2" customWidth="1"/>
    <col min="3" max="9" width="9" style="2" customWidth="1"/>
    <col min="10" max="10" width="12.5" style="2" customWidth="1"/>
    <col min="11" max="16384" width="9" style="2" customWidth="1"/>
  </cols>
  <sheetData>
    <row r="2" spans="1:2" ht="15" customHeight="1">
      <c r="A2" s="13" t="s">
        <v>52</v>
      </c>
      <c r="B2" s="24" t="s">
        <v>236</v>
      </c>
    </row>
    <row r="4" spans="1:8" ht="15" customHeight="1">
      <c r="A4" s="2" t="s">
        <v>339</v>
      </c>
      <c r="B4" s="149"/>
      <c r="C4" s="196"/>
      <c r="D4" s="196"/>
      <c r="E4" s="196"/>
      <c r="F4" s="196"/>
      <c r="G4" s="196"/>
      <c r="H4" s="196"/>
    </row>
    <row r="5" spans="1:10" ht="15" customHeight="1">
      <c r="A5" s="204"/>
      <c r="B5" s="205"/>
      <c r="C5" s="197"/>
      <c r="D5" s="197"/>
      <c r="E5" s="197"/>
      <c r="F5" s="197"/>
      <c r="G5" s="197"/>
      <c r="H5" s="197"/>
      <c r="I5" s="197"/>
      <c r="J5" s="198"/>
    </row>
    <row r="6" spans="1:10" ht="15" customHeight="1">
      <c r="A6" s="200"/>
      <c r="B6" s="149"/>
      <c r="C6" s="196"/>
      <c r="D6" s="196"/>
      <c r="E6" s="196"/>
      <c r="F6" s="196"/>
      <c r="G6" s="196"/>
      <c r="H6" s="196"/>
      <c r="I6" s="196"/>
      <c r="J6" s="199"/>
    </row>
    <row r="7" spans="1:10" ht="15" customHeight="1">
      <c r="A7" s="200"/>
      <c r="B7" s="149"/>
      <c r="C7" s="196"/>
      <c r="D7" s="196"/>
      <c r="E7" s="196"/>
      <c r="F7" s="196"/>
      <c r="G7" s="196"/>
      <c r="H7" s="196"/>
      <c r="I7" s="196"/>
      <c r="J7" s="199"/>
    </row>
    <row r="8" spans="1:10" ht="15" customHeight="1">
      <c r="A8" s="200"/>
      <c r="B8" s="149"/>
      <c r="C8" s="196"/>
      <c r="D8" s="196"/>
      <c r="E8" s="196"/>
      <c r="F8" s="196"/>
      <c r="G8" s="196"/>
      <c r="H8" s="196"/>
      <c r="I8" s="196"/>
      <c r="J8" s="199"/>
    </row>
    <row r="9" spans="1:10" ht="15" customHeight="1">
      <c r="A9" s="200"/>
      <c r="B9" s="149"/>
      <c r="C9" s="196"/>
      <c r="D9" s="196"/>
      <c r="E9" s="196"/>
      <c r="F9" s="196"/>
      <c r="G9" s="196"/>
      <c r="H9" s="196"/>
      <c r="I9" s="196"/>
      <c r="J9" s="199"/>
    </row>
    <row r="10" spans="1:10" ht="15" customHeight="1">
      <c r="A10" s="200"/>
      <c r="B10" s="149"/>
      <c r="C10" s="196"/>
      <c r="D10" s="196"/>
      <c r="E10" s="196"/>
      <c r="F10" s="196"/>
      <c r="G10" s="196"/>
      <c r="H10" s="196"/>
      <c r="I10" s="196"/>
      <c r="J10" s="199"/>
    </row>
    <row r="11" spans="1:10" ht="15" customHeight="1">
      <c r="A11" s="200"/>
      <c r="B11" s="149"/>
      <c r="C11" s="196"/>
      <c r="D11" s="196"/>
      <c r="E11" s="196"/>
      <c r="F11" s="196"/>
      <c r="G11" s="196"/>
      <c r="H11" s="196"/>
      <c r="I11" s="196"/>
      <c r="J11" s="199"/>
    </row>
    <row r="12" spans="1:10" ht="15" customHeight="1">
      <c r="A12" s="200"/>
      <c r="B12" s="149"/>
      <c r="C12" s="196"/>
      <c r="D12" s="196"/>
      <c r="E12" s="196"/>
      <c r="F12" s="196"/>
      <c r="G12" s="196"/>
      <c r="H12" s="196"/>
      <c r="I12" s="196"/>
      <c r="J12" s="199"/>
    </row>
    <row r="13" spans="1:10" ht="15" customHeight="1">
      <c r="A13" s="200"/>
      <c r="B13" s="149"/>
      <c r="C13" s="196"/>
      <c r="D13" s="196"/>
      <c r="E13" s="196"/>
      <c r="F13" s="196"/>
      <c r="G13" s="196"/>
      <c r="H13" s="196"/>
      <c r="I13" s="196"/>
      <c r="J13" s="199"/>
    </row>
    <row r="14" spans="1:10" ht="15" customHeight="1">
      <c r="A14" s="200"/>
      <c r="B14" s="196"/>
      <c r="C14" s="196"/>
      <c r="D14" s="196"/>
      <c r="E14" s="196"/>
      <c r="F14" s="196"/>
      <c r="G14" s="196"/>
      <c r="H14" s="196"/>
      <c r="I14" s="196"/>
      <c r="J14" s="199"/>
    </row>
    <row r="15" spans="1:10" ht="15" customHeight="1">
      <c r="A15" s="200"/>
      <c r="B15" s="149"/>
      <c r="C15" s="196"/>
      <c r="D15" s="196"/>
      <c r="E15" s="196"/>
      <c r="F15" s="196"/>
      <c r="G15" s="196"/>
      <c r="H15" s="196"/>
      <c r="I15" s="196"/>
      <c r="J15" s="199"/>
    </row>
    <row r="16" spans="1:10" ht="15" customHeight="1">
      <c r="A16" s="200"/>
      <c r="B16" s="196"/>
      <c r="C16" s="196"/>
      <c r="D16" s="196"/>
      <c r="E16" s="196"/>
      <c r="F16" s="196"/>
      <c r="G16" s="196"/>
      <c r="H16" s="196"/>
      <c r="I16" s="196"/>
      <c r="J16" s="199"/>
    </row>
    <row r="17" spans="1:10" ht="15" customHeight="1">
      <c r="A17" s="200"/>
      <c r="B17" s="149"/>
      <c r="C17" s="196"/>
      <c r="D17" s="196"/>
      <c r="E17" s="196"/>
      <c r="F17" s="196"/>
      <c r="G17" s="196"/>
      <c r="H17" s="196"/>
      <c r="I17" s="196"/>
      <c r="J17" s="199"/>
    </row>
    <row r="18" spans="1:10" ht="15" customHeight="1">
      <c r="A18" s="200"/>
      <c r="B18" s="149"/>
      <c r="C18" s="196"/>
      <c r="D18" s="196"/>
      <c r="E18" s="196"/>
      <c r="F18" s="196"/>
      <c r="G18" s="196"/>
      <c r="H18" s="196"/>
      <c r="I18" s="196"/>
      <c r="J18" s="199"/>
    </row>
    <row r="19" spans="1:10" ht="15" customHeight="1">
      <c r="A19" s="200"/>
      <c r="B19" s="149"/>
      <c r="C19" s="196"/>
      <c r="D19" s="196"/>
      <c r="E19" s="196"/>
      <c r="F19" s="196"/>
      <c r="G19" s="196"/>
      <c r="H19" s="196"/>
      <c r="I19" s="196"/>
      <c r="J19" s="199"/>
    </row>
    <row r="20" spans="1:10" ht="15" customHeight="1">
      <c r="A20" s="200"/>
      <c r="B20" s="149"/>
      <c r="C20" s="196"/>
      <c r="D20" s="196"/>
      <c r="E20" s="196"/>
      <c r="F20" s="196"/>
      <c r="G20" s="196"/>
      <c r="H20" s="196"/>
      <c r="I20" s="196"/>
      <c r="J20" s="199"/>
    </row>
    <row r="21" spans="1:10" ht="15" customHeight="1">
      <c r="A21" s="200"/>
      <c r="B21" s="149"/>
      <c r="C21" s="196"/>
      <c r="D21" s="196"/>
      <c r="E21" s="196"/>
      <c r="F21" s="196"/>
      <c r="G21" s="196"/>
      <c r="H21" s="196"/>
      <c r="I21" s="196"/>
      <c r="J21" s="199"/>
    </row>
    <row r="22" spans="1:10" ht="15" customHeight="1">
      <c r="A22" s="200"/>
      <c r="B22" s="149"/>
      <c r="C22" s="196"/>
      <c r="D22" s="196"/>
      <c r="E22" s="196"/>
      <c r="F22" s="196"/>
      <c r="G22" s="196"/>
      <c r="H22" s="196"/>
      <c r="I22" s="196"/>
      <c r="J22" s="199"/>
    </row>
    <row r="23" spans="1:10" ht="15" customHeight="1">
      <c r="A23" s="200"/>
      <c r="B23" s="149"/>
      <c r="C23" s="196"/>
      <c r="D23" s="196"/>
      <c r="E23" s="196"/>
      <c r="F23" s="196"/>
      <c r="G23" s="196"/>
      <c r="H23" s="196"/>
      <c r="I23" s="196"/>
      <c r="J23" s="199"/>
    </row>
    <row r="24" spans="1:10" ht="15" customHeight="1">
      <c r="A24" s="200"/>
      <c r="B24" s="149"/>
      <c r="C24" s="196"/>
      <c r="D24" s="196"/>
      <c r="E24" s="196"/>
      <c r="F24" s="196"/>
      <c r="G24" s="196"/>
      <c r="H24" s="196"/>
      <c r="I24" s="196"/>
      <c r="J24" s="199"/>
    </row>
    <row r="25" spans="1:10" ht="15" customHeight="1">
      <c r="A25" s="200"/>
      <c r="B25" s="149"/>
      <c r="C25" s="196"/>
      <c r="D25" s="196"/>
      <c r="E25" s="196"/>
      <c r="F25" s="196"/>
      <c r="G25" s="196"/>
      <c r="H25" s="196"/>
      <c r="I25" s="196"/>
      <c r="J25" s="199"/>
    </row>
    <row r="26" spans="1:10" ht="15" customHeight="1">
      <c r="A26" s="200"/>
      <c r="B26" s="196"/>
      <c r="C26" s="196"/>
      <c r="D26" s="196"/>
      <c r="E26" s="196"/>
      <c r="F26" s="196"/>
      <c r="G26" s="196"/>
      <c r="H26" s="196"/>
      <c r="I26" s="196"/>
      <c r="J26" s="199"/>
    </row>
    <row r="27" spans="1:10" ht="15" customHeight="1">
      <c r="A27" s="200"/>
      <c r="B27" s="149"/>
      <c r="C27" s="196"/>
      <c r="D27" s="196"/>
      <c r="E27" s="196"/>
      <c r="F27" s="196"/>
      <c r="G27" s="196"/>
      <c r="H27" s="196"/>
      <c r="I27" s="196"/>
      <c r="J27" s="199"/>
    </row>
    <row r="28" spans="1:10" ht="15" customHeight="1">
      <c r="A28" s="200"/>
      <c r="B28" s="196"/>
      <c r="C28" s="196"/>
      <c r="D28" s="196"/>
      <c r="E28" s="196"/>
      <c r="F28" s="196"/>
      <c r="G28" s="196"/>
      <c r="H28" s="196"/>
      <c r="I28" s="196"/>
      <c r="J28" s="199"/>
    </row>
    <row r="29" spans="1:10" ht="15" customHeight="1">
      <c r="A29" s="200"/>
      <c r="B29" s="149"/>
      <c r="C29" s="196"/>
      <c r="D29" s="196"/>
      <c r="E29" s="196"/>
      <c r="F29" s="196"/>
      <c r="G29" s="196"/>
      <c r="H29" s="196"/>
      <c r="I29" s="196"/>
      <c r="J29" s="199"/>
    </row>
    <row r="30" spans="1:10" ht="15" customHeight="1">
      <c r="A30" s="200"/>
      <c r="B30" s="149"/>
      <c r="C30" s="196"/>
      <c r="D30" s="196"/>
      <c r="E30" s="196"/>
      <c r="F30" s="196"/>
      <c r="G30" s="196"/>
      <c r="H30" s="196"/>
      <c r="I30" s="196"/>
      <c r="J30" s="199"/>
    </row>
    <row r="31" spans="1:10" ht="15" customHeight="1">
      <c r="A31" s="200"/>
      <c r="B31" s="149"/>
      <c r="C31" s="196"/>
      <c r="D31" s="196"/>
      <c r="E31" s="196"/>
      <c r="F31" s="196"/>
      <c r="G31" s="196"/>
      <c r="H31" s="196"/>
      <c r="I31" s="196"/>
      <c r="J31" s="199"/>
    </row>
    <row r="32" spans="1:10" ht="15" customHeight="1">
      <c r="A32" s="200"/>
      <c r="B32" s="149"/>
      <c r="C32" s="196"/>
      <c r="D32" s="196"/>
      <c r="E32" s="196"/>
      <c r="F32" s="196"/>
      <c r="G32" s="196"/>
      <c r="H32" s="196"/>
      <c r="I32" s="196"/>
      <c r="J32" s="199"/>
    </row>
    <row r="33" spans="1:10" ht="15" customHeight="1">
      <c r="A33" s="200"/>
      <c r="B33" s="149"/>
      <c r="C33" s="196"/>
      <c r="D33" s="196"/>
      <c r="E33" s="196"/>
      <c r="F33" s="196"/>
      <c r="G33" s="196"/>
      <c r="H33" s="196"/>
      <c r="I33" s="196"/>
      <c r="J33" s="199"/>
    </row>
    <row r="34" spans="1:10" ht="15" customHeight="1">
      <c r="A34" s="200"/>
      <c r="B34" s="149"/>
      <c r="C34" s="196"/>
      <c r="D34" s="196"/>
      <c r="E34" s="196"/>
      <c r="F34" s="196"/>
      <c r="G34" s="196"/>
      <c r="H34" s="196"/>
      <c r="I34" s="196"/>
      <c r="J34" s="199"/>
    </row>
    <row r="35" spans="1:10" ht="15" customHeight="1">
      <c r="A35" s="200"/>
      <c r="B35" s="149"/>
      <c r="C35" s="196"/>
      <c r="D35" s="196"/>
      <c r="E35" s="196"/>
      <c r="F35" s="196"/>
      <c r="G35" s="196"/>
      <c r="H35" s="196"/>
      <c r="I35" s="196"/>
      <c r="J35" s="199"/>
    </row>
    <row r="36" spans="1:10" ht="15" customHeight="1">
      <c r="A36" s="200"/>
      <c r="B36" s="149"/>
      <c r="C36" s="196"/>
      <c r="D36" s="196"/>
      <c r="E36" s="196"/>
      <c r="F36" s="196"/>
      <c r="G36" s="196"/>
      <c r="H36" s="196"/>
      <c r="I36" s="196"/>
      <c r="J36" s="199"/>
    </row>
    <row r="37" spans="1:10" ht="15" customHeight="1">
      <c r="A37" s="200"/>
      <c r="B37" s="149"/>
      <c r="C37" s="196"/>
      <c r="D37" s="196"/>
      <c r="E37" s="196"/>
      <c r="F37" s="196"/>
      <c r="G37" s="196"/>
      <c r="H37" s="196"/>
      <c r="I37" s="196"/>
      <c r="J37" s="199"/>
    </row>
    <row r="38" spans="1:10" ht="15" customHeight="1">
      <c r="A38" s="204" t="s">
        <v>338</v>
      </c>
      <c r="B38" s="205"/>
      <c r="C38" s="197"/>
      <c r="D38" s="197"/>
      <c r="E38" s="197"/>
      <c r="F38" s="197"/>
      <c r="G38" s="197"/>
      <c r="H38" s="197"/>
      <c r="I38" s="197"/>
      <c r="J38" s="198"/>
    </row>
    <row r="39" spans="1:10" ht="15" customHeight="1">
      <c r="A39" s="200"/>
      <c r="B39" s="149"/>
      <c r="C39" s="196"/>
      <c r="D39" s="196"/>
      <c r="E39" s="196"/>
      <c r="F39" s="196"/>
      <c r="G39" s="196"/>
      <c r="H39" s="196"/>
      <c r="I39" s="196"/>
      <c r="J39" s="199"/>
    </row>
    <row r="40" spans="1:10" ht="15" customHeight="1">
      <c r="A40" s="200"/>
      <c r="B40" s="149"/>
      <c r="C40" s="196"/>
      <c r="D40" s="196"/>
      <c r="E40" s="196"/>
      <c r="F40" s="196"/>
      <c r="G40" s="196"/>
      <c r="H40" s="196"/>
      <c r="I40" s="196"/>
      <c r="J40" s="199"/>
    </row>
    <row r="41" spans="1:10" ht="15" customHeight="1">
      <c r="A41" s="200"/>
      <c r="B41" s="149"/>
      <c r="C41" s="196"/>
      <c r="D41" s="196"/>
      <c r="E41" s="196"/>
      <c r="F41" s="196"/>
      <c r="G41" s="196"/>
      <c r="H41" s="196"/>
      <c r="I41" s="196"/>
      <c r="J41" s="199"/>
    </row>
    <row r="42" spans="1:10" ht="15" customHeight="1">
      <c r="A42" s="200"/>
      <c r="B42" s="196"/>
      <c r="C42" s="196"/>
      <c r="D42" s="196"/>
      <c r="E42" s="196"/>
      <c r="F42" s="196"/>
      <c r="G42" s="196"/>
      <c r="H42" s="196"/>
      <c r="I42" s="196"/>
      <c r="J42" s="199"/>
    </row>
    <row r="43" spans="1:10" ht="15" customHeight="1">
      <c r="A43" s="200"/>
      <c r="B43" s="149"/>
      <c r="C43" s="196"/>
      <c r="D43" s="196"/>
      <c r="E43" s="196"/>
      <c r="F43" s="196"/>
      <c r="G43" s="196"/>
      <c r="H43" s="196"/>
      <c r="I43" s="196"/>
      <c r="J43" s="199"/>
    </row>
    <row r="44" spans="1:10" ht="15" customHeight="1">
      <c r="A44" s="200"/>
      <c r="B44" s="196"/>
      <c r="C44" s="196"/>
      <c r="D44" s="196"/>
      <c r="E44" s="196"/>
      <c r="F44" s="196"/>
      <c r="G44" s="196"/>
      <c r="H44" s="196"/>
      <c r="I44" s="196"/>
      <c r="J44" s="199"/>
    </row>
    <row r="45" spans="1:10" ht="15" customHeight="1">
      <c r="A45" s="200"/>
      <c r="B45" s="149"/>
      <c r="C45" s="196"/>
      <c r="D45" s="196"/>
      <c r="E45" s="196"/>
      <c r="F45" s="196"/>
      <c r="G45" s="196"/>
      <c r="H45" s="196"/>
      <c r="I45" s="196"/>
      <c r="J45" s="199"/>
    </row>
    <row r="46" spans="1:10" ht="15" customHeight="1">
      <c r="A46" s="200"/>
      <c r="B46" s="196"/>
      <c r="C46" s="196"/>
      <c r="D46" s="196"/>
      <c r="E46" s="196"/>
      <c r="F46" s="196"/>
      <c r="G46" s="196"/>
      <c r="H46" s="196"/>
      <c r="I46" s="196"/>
      <c r="J46" s="199"/>
    </row>
    <row r="47" spans="1:10" ht="15" customHeight="1">
      <c r="A47" s="201"/>
      <c r="B47" s="202"/>
      <c r="C47" s="202"/>
      <c r="D47" s="202"/>
      <c r="E47" s="202"/>
      <c r="F47" s="202"/>
      <c r="G47" s="202"/>
      <c r="H47" s="202"/>
      <c r="I47" s="202"/>
      <c r="J47" s="203"/>
    </row>
    <row r="48" spans="1:3" ht="15" customHeight="1">
      <c r="A48" s="486" t="s">
        <v>335</v>
      </c>
      <c r="B48" s="486"/>
      <c r="C48" s="24" t="s">
        <v>337</v>
      </c>
    </row>
    <row r="49" ht="13.5">
      <c r="C49" s="24" t="s">
        <v>336</v>
      </c>
    </row>
    <row r="50" ht="13.5">
      <c r="C50" s="24" t="s">
        <v>237</v>
      </c>
    </row>
    <row r="51" ht="15" customHeight="1">
      <c r="C51" s="24" t="s">
        <v>276</v>
      </c>
    </row>
    <row r="52" ht="15" customHeight="1">
      <c r="C52" s="24" t="s">
        <v>238</v>
      </c>
    </row>
    <row r="55" spans="1:2" ht="15" customHeight="1">
      <c r="A55" s="13" t="s">
        <v>52</v>
      </c>
      <c r="B55" s="24" t="s">
        <v>236</v>
      </c>
    </row>
    <row r="57" spans="1:8" ht="15" customHeight="1">
      <c r="A57" s="2" t="s">
        <v>340</v>
      </c>
      <c r="B57" s="149"/>
      <c r="C57" s="196"/>
      <c r="D57" s="196"/>
      <c r="E57" s="196"/>
      <c r="F57" s="196"/>
      <c r="G57" s="196"/>
      <c r="H57" s="196"/>
    </row>
    <row r="58" spans="1:10" ht="15" customHeight="1">
      <c r="A58" s="204"/>
      <c r="B58" s="205"/>
      <c r="C58" s="197"/>
      <c r="D58" s="197"/>
      <c r="E58" s="197"/>
      <c r="F58" s="197"/>
      <c r="G58" s="197"/>
      <c r="H58" s="197"/>
      <c r="I58" s="197"/>
      <c r="J58" s="198"/>
    </row>
    <row r="59" spans="1:10" ht="15" customHeight="1">
      <c r="A59" s="200"/>
      <c r="B59" s="149"/>
      <c r="C59" s="196"/>
      <c r="D59" s="196"/>
      <c r="E59" s="196"/>
      <c r="F59" s="196"/>
      <c r="G59" s="196"/>
      <c r="H59" s="196"/>
      <c r="I59" s="196"/>
      <c r="J59" s="199"/>
    </row>
    <row r="60" spans="1:10" ht="15" customHeight="1">
      <c r="A60" s="200"/>
      <c r="B60" s="149"/>
      <c r="C60" s="196"/>
      <c r="D60" s="196"/>
      <c r="E60" s="196"/>
      <c r="F60" s="196"/>
      <c r="G60" s="196"/>
      <c r="H60" s="196"/>
      <c r="I60" s="196"/>
      <c r="J60" s="199"/>
    </row>
    <row r="61" spans="1:10" ht="15" customHeight="1">
      <c r="A61" s="200"/>
      <c r="B61" s="149"/>
      <c r="C61" s="196"/>
      <c r="D61" s="196"/>
      <c r="E61" s="196"/>
      <c r="F61" s="196"/>
      <c r="G61" s="196"/>
      <c r="H61" s="196"/>
      <c r="I61" s="196"/>
      <c r="J61" s="199"/>
    </row>
    <row r="62" spans="1:10" ht="15" customHeight="1">
      <c r="A62" s="200"/>
      <c r="B62" s="149"/>
      <c r="C62" s="196"/>
      <c r="D62" s="196"/>
      <c r="E62" s="196"/>
      <c r="F62" s="196"/>
      <c r="G62" s="196"/>
      <c r="H62" s="196"/>
      <c r="I62" s="196"/>
      <c r="J62" s="199"/>
    </row>
    <row r="63" spans="1:10" ht="15" customHeight="1">
      <c r="A63" s="200"/>
      <c r="B63" s="149"/>
      <c r="C63" s="196"/>
      <c r="D63" s="196"/>
      <c r="E63" s="196"/>
      <c r="F63" s="196"/>
      <c r="G63" s="196"/>
      <c r="H63" s="196"/>
      <c r="I63" s="196"/>
      <c r="J63" s="199"/>
    </row>
    <row r="64" spans="1:10" ht="15" customHeight="1">
      <c r="A64" s="200"/>
      <c r="B64" s="149"/>
      <c r="C64" s="196"/>
      <c r="D64" s="196"/>
      <c r="E64" s="196"/>
      <c r="F64" s="196"/>
      <c r="G64" s="196"/>
      <c r="H64" s="196"/>
      <c r="I64" s="196"/>
      <c r="J64" s="199"/>
    </row>
    <row r="65" spans="1:10" ht="15" customHeight="1">
      <c r="A65" s="200"/>
      <c r="B65" s="149"/>
      <c r="C65" s="196"/>
      <c r="D65" s="196"/>
      <c r="E65" s="196"/>
      <c r="F65" s="196"/>
      <c r="G65" s="196"/>
      <c r="H65" s="196"/>
      <c r="I65" s="196"/>
      <c r="J65" s="199"/>
    </row>
    <row r="66" spans="1:10" ht="15" customHeight="1">
      <c r="A66" s="200"/>
      <c r="B66" s="149"/>
      <c r="C66" s="196"/>
      <c r="D66" s="196"/>
      <c r="E66" s="196"/>
      <c r="F66" s="196"/>
      <c r="G66" s="196"/>
      <c r="H66" s="196"/>
      <c r="I66" s="196"/>
      <c r="J66" s="199"/>
    </row>
    <row r="67" spans="1:10" ht="15" customHeight="1">
      <c r="A67" s="200"/>
      <c r="B67" s="196"/>
      <c r="C67" s="196"/>
      <c r="D67" s="196"/>
      <c r="E67" s="196"/>
      <c r="F67" s="196"/>
      <c r="G67" s="196"/>
      <c r="H67" s="196"/>
      <c r="I67" s="196"/>
      <c r="J67" s="199"/>
    </row>
    <row r="68" spans="1:10" ht="15" customHeight="1">
      <c r="A68" s="200"/>
      <c r="B68" s="149"/>
      <c r="C68" s="196"/>
      <c r="D68" s="196"/>
      <c r="E68" s="196"/>
      <c r="F68" s="196"/>
      <c r="G68" s="196"/>
      <c r="H68" s="196"/>
      <c r="I68" s="196"/>
      <c r="J68" s="199"/>
    </row>
    <row r="69" spans="1:10" ht="15" customHeight="1">
      <c r="A69" s="200"/>
      <c r="B69" s="196"/>
      <c r="C69" s="196"/>
      <c r="D69" s="196"/>
      <c r="E69" s="196"/>
      <c r="F69" s="196"/>
      <c r="G69" s="196"/>
      <c r="H69" s="196"/>
      <c r="I69" s="196"/>
      <c r="J69" s="199"/>
    </row>
    <row r="70" spans="1:10" ht="15" customHeight="1">
      <c r="A70" s="200"/>
      <c r="B70" s="149"/>
      <c r="C70" s="196"/>
      <c r="D70" s="196"/>
      <c r="E70" s="196"/>
      <c r="F70" s="196"/>
      <c r="G70" s="196"/>
      <c r="H70" s="196"/>
      <c r="I70" s="196"/>
      <c r="J70" s="199"/>
    </row>
    <row r="71" spans="1:10" ht="15" customHeight="1">
      <c r="A71" s="200"/>
      <c r="B71" s="149"/>
      <c r="C71" s="196"/>
      <c r="D71" s="196"/>
      <c r="E71" s="196"/>
      <c r="F71" s="196"/>
      <c r="G71" s="196"/>
      <c r="H71" s="196"/>
      <c r="I71" s="196"/>
      <c r="J71" s="199"/>
    </row>
    <row r="72" spans="1:10" ht="15" customHeight="1">
      <c r="A72" s="200"/>
      <c r="B72" s="149"/>
      <c r="C72" s="196"/>
      <c r="D72" s="196"/>
      <c r="E72" s="196"/>
      <c r="F72" s="196"/>
      <c r="G72" s="196"/>
      <c r="H72" s="196"/>
      <c r="I72" s="196"/>
      <c r="J72" s="199"/>
    </row>
    <row r="73" spans="1:10" ht="15" customHeight="1">
      <c r="A73" s="200"/>
      <c r="B73" s="149"/>
      <c r="C73" s="196"/>
      <c r="D73" s="196"/>
      <c r="E73" s="196"/>
      <c r="F73" s="196"/>
      <c r="G73" s="196"/>
      <c r="H73" s="196"/>
      <c r="I73" s="196"/>
      <c r="J73" s="199"/>
    </row>
    <row r="74" spans="1:10" ht="15" customHeight="1">
      <c r="A74" s="200"/>
      <c r="B74" s="149"/>
      <c r="C74" s="196"/>
      <c r="D74" s="196"/>
      <c r="E74" s="196"/>
      <c r="F74" s="196"/>
      <c r="G74" s="196"/>
      <c r="H74" s="196"/>
      <c r="I74" s="196"/>
      <c r="J74" s="199"/>
    </row>
    <row r="75" spans="1:10" ht="15" customHeight="1">
      <c r="A75" s="200"/>
      <c r="B75" s="149"/>
      <c r="C75" s="196"/>
      <c r="D75" s="196"/>
      <c r="E75" s="196"/>
      <c r="F75" s="196"/>
      <c r="G75" s="196"/>
      <c r="H75" s="196"/>
      <c r="I75" s="196"/>
      <c r="J75" s="199"/>
    </row>
    <row r="76" spans="1:10" ht="15" customHeight="1">
      <c r="A76" s="200"/>
      <c r="B76" s="149"/>
      <c r="C76" s="196"/>
      <c r="D76" s="196"/>
      <c r="E76" s="196"/>
      <c r="F76" s="196"/>
      <c r="G76" s="196"/>
      <c r="H76" s="196"/>
      <c r="I76" s="196"/>
      <c r="J76" s="199"/>
    </row>
    <row r="77" spans="1:10" ht="15" customHeight="1">
      <c r="A77" s="200"/>
      <c r="B77" s="149"/>
      <c r="C77" s="196"/>
      <c r="D77" s="196"/>
      <c r="E77" s="196"/>
      <c r="F77" s="196"/>
      <c r="G77" s="196"/>
      <c r="H77" s="196"/>
      <c r="I77" s="196"/>
      <c r="J77" s="199"/>
    </row>
    <row r="78" spans="1:10" ht="15" customHeight="1">
      <c r="A78" s="200"/>
      <c r="B78" s="149"/>
      <c r="C78" s="196"/>
      <c r="D78" s="196"/>
      <c r="E78" s="196"/>
      <c r="F78" s="196"/>
      <c r="G78" s="196"/>
      <c r="H78" s="196"/>
      <c r="I78" s="196"/>
      <c r="J78" s="199"/>
    </row>
    <row r="79" spans="1:10" ht="15" customHeight="1">
      <c r="A79" s="200"/>
      <c r="B79" s="196"/>
      <c r="C79" s="196"/>
      <c r="D79" s="196"/>
      <c r="E79" s="196"/>
      <c r="F79" s="196"/>
      <c r="G79" s="196"/>
      <c r="H79" s="196"/>
      <c r="I79" s="196"/>
      <c r="J79" s="199"/>
    </row>
    <row r="80" spans="1:10" ht="15" customHeight="1">
      <c r="A80" s="200"/>
      <c r="B80" s="149"/>
      <c r="C80" s="196"/>
      <c r="D80" s="196"/>
      <c r="E80" s="196"/>
      <c r="F80" s="196"/>
      <c r="G80" s="196"/>
      <c r="H80" s="196"/>
      <c r="I80" s="196"/>
      <c r="J80" s="199"/>
    </row>
    <row r="81" spans="1:10" ht="15" customHeight="1">
      <c r="A81" s="200"/>
      <c r="B81" s="196"/>
      <c r="C81" s="196"/>
      <c r="D81" s="196"/>
      <c r="E81" s="196"/>
      <c r="F81" s="196"/>
      <c r="G81" s="196"/>
      <c r="H81" s="196"/>
      <c r="I81" s="196"/>
      <c r="J81" s="199"/>
    </row>
    <row r="82" spans="1:10" ht="15" customHeight="1">
      <c r="A82" s="200"/>
      <c r="B82" s="149"/>
      <c r="C82" s="196"/>
      <c r="D82" s="196"/>
      <c r="E82" s="196"/>
      <c r="F82" s="196"/>
      <c r="G82" s="196"/>
      <c r="H82" s="196"/>
      <c r="I82" s="196"/>
      <c r="J82" s="199"/>
    </row>
    <row r="83" spans="1:10" ht="15" customHeight="1">
      <c r="A83" s="200"/>
      <c r="B83" s="149"/>
      <c r="C83" s="196"/>
      <c r="D83" s="196"/>
      <c r="E83" s="196"/>
      <c r="F83" s="196"/>
      <c r="G83" s="196"/>
      <c r="H83" s="196"/>
      <c r="I83" s="196"/>
      <c r="J83" s="199"/>
    </row>
    <row r="84" spans="1:10" ht="15" customHeight="1">
      <c r="A84" s="200"/>
      <c r="B84" s="149"/>
      <c r="C84" s="196"/>
      <c r="D84" s="196"/>
      <c r="E84" s="196"/>
      <c r="F84" s="196"/>
      <c r="G84" s="196"/>
      <c r="H84" s="196"/>
      <c r="I84" s="196"/>
      <c r="J84" s="199"/>
    </row>
    <row r="85" spans="1:10" ht="15" customHeight="1">
      <c r="A85" s="200"/>
      <c r="B85" s="149"/>
      <c r="C85" s="196"/>
      <c r="D85" s="196"/>
      <c r="E85" s="196"/>
      <c r="F85" s="196"/>
      <c r="G85" s="196"/>
      <c r="H85" s="196"/>
      <c r="I85" s="196"/>
      <c r="J85" s="199"/>
    </row>
    <row r="86" spans="1:10" ht="15" customHeight="1">
      <c r="A86" s="200"/>
      <c r="B86" s="149"/>
      <c r="C86" s="196"/>
      <c r="D86" s="196"/>
      <c r="E86" s="196"/>
      <c r="F86" s="196"/>
      <c r="G86" s="196"/>
      <c r="H86" s="196"/>
      <c r="I86" s="196"/>
      <c r="J86" s="199"/>
    </row>
    <row r="87" spans="1:10" ht="15" customHeight="1">
      <c r="A87" s="200"/>
      <c r="B87" s="149"/>
      <c r="C87" s="196"/>
      <c r="D87" s="196"/>
      <c r="E87" s="196"/>
      <c r="F87" s="196"/>
      <c r="G87" s="196"/>
      <c r="H87" s="196"/>
      <c r="I87" s="196"/>
      <c r="J87" s="199"/>
    </row>
    <row r="88" spans="1:10" ht="15" customHeight="1">
      <c r="A88" s="200"/>
      <c r="B88" s="149"/>
      <c r="C88" s="196"/>
      <c r="D88" s="196"/>
      <c r="E88" s="196"/>
      <c r="F88" s="196"/>
      <c r="G88" s="196"/>
      <c r="H88" s="196"/>
      <c r="I88" s="196"/>
      <c r="J88" s="199"/>
    </row>
    <row r="89" spans="1:10" ht="15" customHeight="1">
      <c r="A89" s="200"/>
      <c r="B89" s="149"/>
      <c r="C89" s="196"/>
      <c r="D89" s="196"/>
      <c r="E89" s="196"/>
      <c r="F89" s="196"/>
      <c r="G89" s="196"/>
      <c r="H89" s="196"/>
      <c r="I89" s="196"/>
      <c r="J89" s="199"/>
    </row>
    <row r="90" spans="1:10" ht="15" customHeight="1">
      <c r="A90" s="200"/>
      <c r="B90" s="149"/>
      <c r="C90" s="196"/>
      <c r="D90" s="196"/>
      <c r="E90" s="196"/>
      <c r="F90" s="196"/>
      <c r="G90" s="196"/>
      <c r="H90" s="196"/>
      <c r="I90" s="196"/>
      <c r="J90" s="199"/>
    </row>
    <row r="91" spans="1:10" ht="15" customHeight="1">
      <c r="A91" s="204" t="s">
        <v>338</v>
      </c>
      <c r="B91" s="205"/>
      <c r="C91" s="197"/>
      <c r="D91" s="197"/>
      <c r="E91" s="197"/>
      <c r="F91" s="197"/>
      <c r="G91" s="197"/>
      <c r="H91" s="197"/>
      <c r="I91" s="197"/>
      <c r="J91" s="198"/>
    </row>
    <row r="92" spans="1:10" ht="15" customHeight="1">
      <c r="A92" s="200"/>
      <c r="B92" s="149"/>
      <c r="C92" s="196"/>
      <c r="D92" s="196"/>
      <c r="E92" s="196"/>
      <c r="F92" s="196"/>
      <c r="G92" s="196"/>
      <c r="H92" s="196"/>
      <c r="I92" s="196"/>
      <c r="J92" s="199"/>
    </row>
    <row r="93" spans="1:10" ht="15" customHeight="1">
      <c r="A93" s="200"/>
      <c r="B93" s="149"/>
      <c r="C93" s="196"/>
      <c r="D93" s="196"/>
      <c r="E93" s="196"/>
      <c r="F93" s="196"/>
      <c r="G93" s="196"/>
      <c r="H93" s="196"/>
      <c r="I93" s="196"/>
      <c r="J93" s="199"/>
    </row>
    <row r="94" spans="1:10" ht="15" customHeight="1">
      <c r="A94" s="200"/>
      <c r="B94" s="149"/>
      <c r="C94" s="196"/>
      <c r="D94" s="196"/>
      <c r="E94" s="196"/>
      <c r="F94" s="196"/>
      <c r="G94" s="196"/>
      <c r="H94" s="196"/>
      <c r="I94" s="196"/>
      <c r="J94" s="199"/>
    </row>
    <row r="95" spans="1:10" ht="15" customHeight="1">
      <c r="A95" s="200"/>
      <c r="B95" s="196"/>
      <c r="C95" s="196"/>
      <c r="D95" s="196"/>
      <c r="E95" s="196"/>
      <c r="F95" s="196"/>
      <c r="G95" s="196"/>
      <c r="H95" s="196"/>
      <c r="I95" s="196"/>
      <c r="J95" s="199"/>
    </row>
    <row r="96" spans="1:10" ht="15" customHeight="1">
      <c r="A96" s="200"/>
      <c r="B96" s="149"/>
      <c r="C96" s="196"/>
      <c r="D96" s="196"/>
      <c r="E96" s="196"/>
      <c r="F96" s="196"/>
      <c r="G96" s="196"/>
      <c r="H96" s="196"/>
      <c r="I96" s="196"/>
      <c r="J96" s="199"/>
    </row>
    <row r="97" spans="1:10" ht="15" customHeight="1">
      <c r="A97" s="200"/>
      <c r="B97" s="196"/>
      <c r="C97" s="196"/>
      <c r="D97" s="196"/>
      <c r="E97" s="196"/>
      <c r="F97" s="196"/>
      <c r="G97" s="196"/>
      <c r="H97" s="196"/>
      <c r="I97" s="196"/>
      <c r="J97" s="199"/>
    </row>
    <row r="98" spans="1:10" ht="15" customHeight="1">
      <c r="A98" s="200"/>
      <c r="B98" s="149"/>
      <c r="C98" s="196"/>
      <c r="D98" s="196"/>
      <c r="E98" s="196"/>
      <c r="F98" s="196"/>
      <c r="G98" s="196"/>
      <c r="H98" s="196"/>
      <c r="I98" s="196"/>
      <c r="J98" s="199"/>
    </row>
    <row r="99" spans="1:10" ht="15" customHeight="1">
      <c r="A99" s="200"/>
      <c r="B99" s="196"/>
      <c r="C99" s="196"/>
      <c r="D99" s="196"/>
      <c r="E99" s="196"/>
      <c r="F99" s="196"/>
      <c r="G99" s="196"/>
      <c r="H99" s="196"/>
      <c r="I99" s="196"/>
      <c r="J99" s="199"/>
    </row>
    <row r="100" spans="1:10" ht="15" customHeight="1">
      <c r="A100" s="201"/>
      <c r="B100" s="202"/>
      <c r="C100" s="202"/>
      <c r="D100" s="202"/>
      <c r="E100" s="202"/>
      <c r="F100" s="202"/>
      <c r="G100" s="202"/>
      <c r="H100" s="202"/>
      <c r="I100" s="202"/>
      <c r="J100" s="203"/>
    </row>
    <row r="101" spans="1:3" ht="15" customHeight="1">
      <c r="A101" s="486" t="s">
        <v>335</v>
      </c>
      <c r="B101" s="486"/>
      <c r="C101" s="24" t="s">
        <v>337</v>
      </c>
    </row>
    <row r="102" ht="15" customHeight="1">
      <c r="C102" s="24" t="s">
        <v>336</v>
      </c>
    </row>
    <row r="103" ht="15" customHeight="1">
      <c r="C103" s="24" t="s">
        <v>237</v>
      </c>
    </row>
    <row r="104" ht="15" customHeight="1">
      <c r="C104" s="24" t="s">
        <v>276</v>
      </c>
    </row>
    <row r="105" ht="15" customHeight="1">
      <c r="C105" s="24" t="s">
        <v>238</v>
      </c>
    </row>
    <row r="108" spans="1:2" ht="15" customHeight="1">
      <c r="A108" s="13" t="s">
        <v>52</v>
      </c>
      <c r="B108" s="24" t="s">
        <v>236</v>
      </c>
    </row>
    <row r="110" spans="1:8" ht="15" customHeight="1">
      <c r="A110" s="2" t="s">
        <v>341</v>
      </c>
      <c r="B110" s="149"/>
      <c r="C110" s="196"/>
      <c r="D110" s="196"/>
      <c r="E110" s="196"/>
      <c r="F110" s="196"/>
      <c r="G110" s="196"/>
      <c r="H110" s="196"/>
    </row>
    <row r="111" spans="1:10" ht="15" customHeight="1">
      <c r="A111" s="204"/>
      <c r="B111" s="205"/>
      <c r="C111" s="197"/>
      <c r="D111" s="197"/>
      <c r="E111" s="197"/>
      <c r="F111" s="197"/>
      <c r="G111" s="197"/>
      <c r="H111" s="197"/>
      <c r="I111" s="197"/>
      <c r="J111" s="198"/>
    </row>
    <row r="112" spans="1:10" ht="15" customHeight="1">
      <c r="A112" s="200"/>
      <c r="B112" s="149"/>
      <c r="C112" s="196"/>
      <c r="D112" s="196"/>
      <c r="E112" s="196"/>
      <c r="F112" s="196"/>
      <c r="G112" s="196"/>
      <c r="H112" s="196"/>
      <c r="I112" s="196"/>
      <c r="J112" s="199"/>
    </row>
    <row r="113" spans="1:10" ht="15" customHeight="1">
      <c r="A113" s="200"/>
      <c r="B113" s="149"/>
      <c r="C113" s="196"/>
      <c r="D113" s="196"/>
      <c r="E113" s="196"/>
      <c r="F113" s="196"/>
      <c r="G113" s="196"/>
      <c r="H113" s="196"/>
      <c r="I113" s="196"/>
      <c r="J113" s="199"/>
    </row>
    <row r="114" spans="1:10" ht="15" customHeight="1">
      <c r="A114" s="200"/>
      <c r="B114" s="149"/>
      <c r="C114" s="196"/>
      <c r="D114" s="196"/>
      <c r="E114" s="196"/>
      <c r="F114" s="196"/>
      <c r="G114" s="196"/>
      <c r="H114" s="196"/>
      <c r="I114" s="196"/>
      <c r="J114" s="199"/>
    </row>
    <row r="115" spans="1:10" ht="15" customHeight="1">
      <c r="A115" s="200"/>
      <c r="B115" s="149"/>
      <c r="C115" s="196"/>
      <c r="D115" s="196"/>
      <c r="E115" s="196"/>
      <c r="F115" s="196"/>
      <c r="G115" s="196"/>
      <c r="H115" s="196"/>
      <c r="I115" s="196"/>
      <c r="J115" s="199"/>
    </row>
    <row r="116" spans="1:10" ht="15" customHeight="1">
      <c r="A116" s="200"/>
      <c r="B116" s="149"/>
      <c r="C116" s="196"/>
      <c r="D116" s="196"/>
      <c r="E116" s="196"/>
      <c r="F116" s="196"/>
      <c r="G116" s="196"/>
      <c r="H116" s="196"/>
      <c r="I116" s="196"/>
      <c r="J116" s="199"/>
    </row>
    <row r="117" spans="1:10" ht="15" customHeight="1">
      <c r="A117" s="200"/>
      <c r="B117" s="149"/>
      <c r="C117" s="196"/>
      <c r="D117" s="196"/>
      <c r="E117" s="196"/>
      <c r="F117" s="196"/>
      <c r="G117" s="196"/>
      <c r="H117" s="196"/>
      <c r="I117" s="196"/>
      <c r="J117" s="199"/>
    </row>
    <row r="118" spans="1:10" ht="15" customHeight="1">
      <c r="A118" s="200"/>
      <c r="B118" s="149"/>
      <c r="C118" s="196"/>
      <c r="D118" s="196"/>
      <c r="E118" s="196"/>
      <c r="F118" s="196"/>
      <c r="G118" s="196"/>
      <c r="H118" s="196"/>
      <c r="I118" s="196"/>
      <c r="J118" s="199"/>
    </row>
    <row r="119" spans="1:10" ht="15" customHeight="1">
      <c r="A119" s="200"/>
      <c r="B119" s="149"/>
      <c r="C119" s="196"/>
      <c r="D119" s="196"/>
      <c r="E119" s="196"/>
      <c r="F119" s="196"/>
      <c r="G119" s="196"/>
      <c r="H119" s="196"/>
      <c r="I119" s="196"/>
      <c r="J119" s="199"/>
    </row>
    <row r="120" spans="1:10" ht="15" customHeight="1">
      <c r="A120" s="200"/>
      <c r="B120" s="196"/>
      <c r="C120" s="196"/>
      <c r="D120" s="196"/>
      <c r="E120" s="196"/>
      <c r="F120" s="196"/>
      <c r="G120" s="196"/>
      <c r="H120" s="196"/>
      <c r="I120" s="196"/>
      <c r="J120" s="199"/>
    </row>
    <row r="121" spans="1:10" ht="15" customHeight="1">
      <c r="A121" s="200"/>
      <c r="B121" s="149"/>
      <c r="C121" s="196"/>
      <c r="D121" s="196"/>
      <c r="E121" s="196"/>
      <c r="F121" s="196"/>
      <c r="G121" s="196"/>
      <c r="H121" s="196"/>
      <c r="I121" s="196"/>
      <c r="J121" s="199"/>
    </row>
    <row r="122" spans="1:10" ht="15" customHeight="1">
      <c r="A122" s="200"/>
      <c r="B122" s="196"/>
      <c r="C122" s="196"/>
      <c r="D122" s="196"/>
      <c r="E122" s="196"/>
      <c r="F122" s="196"/>
      <c r="G122" s="196"/>
      <c r="H122" s="196"/>
      <c r="I122" s="196"/>
      <c r="J122" s="199"/>
    </row>
    <row r="123" spans="1:10" ht="15" customHeight="1">
      <c r="A123" s="200"/>
      <c r="B123" s="149"/>
      <c r="C123" s="196"/>
      <c r="D123" s="196"/>
      <c r="E123" s="196"/>
      <c r="F123" s="196"/>
      <c r="G123" s="196"/>
      <c r="H123" s="196"/>
      <c r="I123" s="196"/>
      <c r="J123" s="199"/>
    </row>
    <row r="124" spans="1:10" ht="15" customHeight="1">
      <c r="A124" s="200"/>
      <c r="B124" s="149"/>
      <c r="C124" s="196"/>
      <c r="D124" s="196"/>
      <c r="E124" s="196"/>
      <c r="F124" s="196"/>
      <c r="G124" s="196"/>
      <c r="H124" s="196"/>
      <c r="I124" s="196"/>
      <c r="J124" s="199"/>
    </row>
    <row r="125" spans="1:10" ht="15" customHeight="1">
      <c r="A125" s="200"/>
      <c r="B125" s="149"/>
      <c r="C125" s="196"/>
      <c r="D125" s="196"/>
      <c r="E125" s="196"/>
      <c r="F125" s="196"/>
      <c r="G125" s="196"/>
      <c r="H125" s="196"/>
      <c r="I125" s="196"/>
      <c r="J125" s="199"/>
    </row>
    <row r="126" spans="1:10" ht="15" customHeight="1">
      <c r="A126" s="200"/>
      <c r="B126" s="149"/>
      <c r="C126" s="196"/>
      <c r="D126" s="196"/>
      <c r="E126" s="196"/>
      <c r="F126" s="196"/>
      <c r="G126" s="196"/>
      <c r="H126" s="196"/>
      <c r="I126" s="196"/>
      <c r="J126" s="199"/>
    </row>
    <row r="127" spans="1:10" ht="15" customHeight="1">
      <c r="A127" s="200"/>
      <c r="B127" s="149"/>
      <c r="C127" s="196"/>
      <c r="D127" s="196"/>
      <c r="E127" s="196"/>
      <c r="F127" s="196"/>
      <c r="G127" s="196"/>
      <c r="H127" s="196"/>
      <c r="I127" s="196"/>
      <c r="J127" s="199"/>
    </row>
    <row r="128" spans="1:10" ht="15" customHeight="1">
      <c r="A128" s="200"/>
      <c r="B128" s="149"/>
      <c r="C128" s="196"/>
      <c r="D128" s="196"/>
      <c r="E128" s="196"/>
      <c r="F128" s="196"/>
      <c r="G128" s="196"/>
      <c r="H128" s="196"/>
      <c r="I128" s="196"/>
      <c r="J128" s="199"/>
    </row>
    <row r="129" spans="1:10" ht="15" customHeight="1">
      <c r="A129" s="200"/>
      <c r="B129" s="149"/>
      <c r="C129" s="196"/>
      <c r="D129" s="196"/>
      <c r="E129" s="196"/>
      <c r="F129" s="196"/>
      <c r="G129" s="196"/>
      <c r="H129" s="196"/>
      <c r="I129" s="196"/>
      <c r="J129" s="199"/>
    </row>
    <row r="130" spans="1:10" ht="15" customHeight="1">
      <c r="A130" s="200"/>
      <c r="B130" s="149"/>
      <c r="C130" s="196"/>
      <c r="D130" s="196"/>
      <c r="E130" s="196"/>
      <c r="F130" s="196"/>
      <c r="G130" s="196"/>
      <c r="H130" s="196"/>
      <c r="I130" s="196"/>
      <c r="J130" s="199"/>
    </row>
    <row r="131" spans="1:10" ht="15" customHeight="1">
      <c r="A131" s="200"/>
      <c r="B131" s="149"/>
      <c r="C131" s="196"/>
      <c r="D131" s="196"/>
      <c r="E131" s="196"/>
      <c r="F131" s="196"/>
      <c r="G131" s="196"/>
      <c r="H131" s="196"/>
      <c r="I131" s="196"/>
      <c r="J131" s="199"/>
    </row>
    <row r="132" spans="1:10" ht="15" customHeight="1">
      <c r="A132" s="200"/>
      <c r="B132" s="196"/>
      <c r="C132" s="196"/>
      <c r="D132" s="196"/>
      <c r="E132" s="196"/>
      <c r="F132" s="196"/>
      <c r="G132" s="196"/>
      <c r="H132" s="196"/>
      <c r="I132" s="196"/>
      <c r="J132" s="199"/>
    </row>
    <row r="133" spans="1:10" ht="15" customHeight="1">
      <c r="A133" s="200"/>
      <c r="B133" s="149"/>
      <c r="C133" s="196"/>
      <c r="D133" s="196"/>
      <c r="E133" s="196"/>
      <c r="F133" s="196"/>
      <c r="G133" s="196"/>
      <c r="H133" s="196"/>
      <c r="I133" s="196"/>
      <c r="J133" s="199"/>
    </row>
    <row r="134" spans="1:10" ht="15" customHeight="1">
      <c r="A134" s="200"/>
      <c r="B134" s="196"/>
      <c r="C134" s="196"/>
      <c r="D134" s="196"/>
      <c r="E134" s="196"/>
      <c r="F134" s="196"/>
      <c r="G134" s="196"/>
      <c r="H134" s="196"/>
      <c r="I134" s="196"/>
      <c r="J134" s="199"/>
    </row>
    <row r="135" spans="1:10" ht="15" customHeight="1">
      <c r="A135" s="200"/>
      <c r="B135" s="149"/>
      <c r="C135" s="196"/>
      <c r="D135" s="196"/>
      <c r="E135" s="196"/>
      <c r="F135" s="196"/>
      <c r="G135" s="196"/>
      <c r="H135" s="196"/>
      <c r="I135" s="196"/>
      <c r="J135" s="199"/>
    </row>
    <row r="136" spans="1:10" ht="15" customHeight="1">
      <c r="A136" s="200"/>
      <c r="B136" s="149"/>
      <c r="C136" s="196"/>
      <c r="D136" s="196"/>
      <c r="E136" s="196"/>
      <c r="F136" s="196"/>
      <c r="G136" s="196"/>
      <c r="H136" s="196"/>
      <c r="I136" s="196"/>
      <c r="J136" s="199"/>
    </row>
    <row r="137" spans="1:10" ht="15" customHeight="1">
      <c r="A137" s="200"/>
      <c r="B137" s="149"/>
      <c r="C137" s="196"/>
      <c r="D137" s="196"/>
      <c r="E137" s="196"/>
      <c r="F137" s="196"/>
      <c r="G137" s="196"/>
      <c r="H137" s="196"/>
      <c r="I137" s="196"/>
      <c r="J137" s="199"/>
    </row>
    <row r="138" spans="1:10" ht="15" customHeight="1">
      <c r="A138" s="200"/>
      <c r="B138" s="149"/>
      <c r="C138" s="196"/>
      <c r="D138" s="196"/>
      <c r="E138" s="196"/>
      <c r="F138" s="196"/>
      <c r="G138" s="196"/>
      <c r="H138" s="196"/>
      <c r="I138" s="196"/>
      <c r="J138" s="199"/>
    </row>
    <row r="139" spans="1:10" ht="15" customHeight="1">
      <c r="A139" s="200"/>
      <c r="B139" s="149"/>
      <c r="C139" s="196"/>
      <c r="D139" s="196"/>
      <c r="E139" s="196"/>
      <c r="F139" s="196"/>
      <c r="G139" s="196"/>
      <c r="H139" s="196"/>
      <c r="I139" s="196"/>
      <c r="J139" s="199"/>
    </row>
    <row r="140" spans="1:10" ht="15" customHeight="1">
      <c r="A140" s="200"/>
      <c r="B140" s="149"/>
      <c r="C140" s="196"/>
      <c r="D140" s="196"/>
      <c r="E140" s="196"/>
      <c r="F140" s="196"/>
      <c r="G140" s="196"/>
      <c r="H140" s="196"/>
      <c r="I140" s="196"/>
      <c r="J140" s="199"/>
    </row>
    <row r="141" spans="1:10" ht="15" customHeight="1">
      <c r="A141" s="200"/>
      <c r="B141" s="149"/>
      <c r="C141" s="196"/>
      <c r="D141" s="196"/>
      <c r="E141" s="196"/>
      <c r="F141" s="196"/>
      <c r="G141" s="196"/>
      <c r="H141" s="196"/>
      <c r="I141" s="196"/>
      <c r="J141" s="199"/>
    </row>
    <row r="142" spans="1:10" ht="15" customHeight="1">
      <c r="A142" s="200"/>
      <c r="B142" s="149"/>
      <c r="C142" s="196"/>
      <c r="D142" s="196"/>
      <c r="E142" s="196"/>
      <c r="F142" s="196"/>
      <c r="G142" s="196"/>
      <c r="H142" s="196"/>
      <c r="I142" s="196"/>
      <c r="J142" s="199"/>
    </row>
    <row r="143" spans="1:10" ht="15" customHeight="1">
      <c r="A143" s="200"/>
      <c r="B143" s="149"/>
      <c r="C143" s="196"/>
      <c r="D143" s="196"/>
      <c r="E143" s="196"/>
      <c r="F143" s="196"/>
      <c r="G143" s="196"/>
      <c r="H143" s="196"/>
      <c r="I143" s="196"/>
      <c r="J143" s="199"/>
    </row>
    <row r="144" spans="1:10" ht="15" customHeight="1">
      <c r="A144" s="204" t="s">
        <v>338</v>
      </c>
      <c r="B144" s="205"/>
      <c r="C144" s="197"/>
      <c r="D144" s="197"/>
      <c r="E144" s="197"/>
      <c r="F144" s="197"/>
      <c r="G144" s="197"/>
      <c r="H144" s="197"/>
      <c r="I144" s="197"/>
      <c r="J144" s="198"/>
    </row>
    <row r="145" spans="1:10" ht="15" customHeight="1">
      <c r="A145" s="200"/>
      <c r="B145" s="149"/>
      <c r="C145" s="196"/>
      <c r="D145" s="196"/>
      <c r="E145" s="196"/>
      <c r="F145" s="196"/>
      <c r="G145" s="196"/>
      <c r="H145" s="196"/>
      <c r="I145" s="196"/>
      <c r="J145" s="199"/>
    </row>
    <row r="146" spans="1:10" ht="15" customHeight="1">
      <c r="A146" s="200"/>
      <c r="B146" s="149"/>
      <c r="C146" s="196"/>
      <c r="D146" s="196"/>
      <c r="E146" s="196"/>
      <c r="F146" s="196"/>
      <c r="G146" s="196"/>
      <c r="H146" s="196"/>
      <c r="I146" s="196"/>
      <c r="J146" s="199"/>
    </row>
    <row r="147" spans="1:10" ht="15" customHeight="1">
      <c r="A147" s="200"/>
      <c r="B147" s="149"/>
      <c r="C147" s="196"/>
      <c r="D147" s="196"/>
      <c r="E147" s="196"/>
      <c r="F147" s="196"/>
      <c r="G147" s="196"/>
      <c r="H147" s="196"/>
      <c r="I147" s="196"/>
      <c r="J147" s="199"/>
    </row>
    <row r="148" spans="1:10" ht="15" customHeight="1">
      <c r="A148" s="200"/>
      <c r="B148" s="196"/>
      <c r="C148" s="196"/>
      <c r="D148" s="196"/>
      <c r="E148" s="196"/>
      <c r="F148" s="196"/>
      <c r="G148" s="196"/>
      <c r="H148" s="196"/>
      <c r="I148" s="196"/>
      <c r="J148" s="199"/>
    </row>
    <row r="149" spans="1:10" ht="15" customHeight="1">
      <c r="A149" s="200"/>
      <c r="B149" s="149"/>
      <c r="C149" s="196"/>
      <c r="D149" s="196"/>
      <c r="E149" s="196"/>
      <c r="F149" s="196"/>
      <c r="G149" s="196"/>
      <c r="H149" s="196"/>
      <c r="I149" s="196"/>
      <c r="J149" s="199"/>
    </row>
    <row r="150" spans="1:10" ht="15" customHeight="1">
      <c r="A150" s="200"/>
      <c r="B150" s="196"/>
      <c r="C150" s="196"/>
      <c r="D150" s="196"/>
      <c r="E150" s="196"/>
      <c r="F150" s="196"/>
      <c r="G150" s="196"/>
      <c r="H150" s="196"/>
      <c r="I150" s="196"/>
      <c r="J150" s="199"/>
    </row>
    <row r="151" spans="1:10" ht="15" customHeight="1">
      <c r="A151" s="200"/>
      <c r="B151" s="149"/>
      <c r="C151" s="196"/>
      <c r="D151" s="196"/>
      <c r="E151" s="196"/>
      <c r="F151" s="196"/>
      <c r="G151" s="196"/>
      <c r="H151" s="196"/>
      <c r="I151" s="196"/>
      <c r="J151" s="199"/>
    </row>
    <row r="152" spans="1:10" ht="15" customHeight="1">
      <c r="A152" s="200"/>
      <c r="B152" s="196"/>
      <c r="C152" s="196"/>
      <c r="D152" s="196"/>
      <c r="E152" s="196"/>
      <c r="F152" s="196"/>
      <c r="G152" s="196"/>
      <c r="H152" s="196"/>
      <c r="I152" s="196"/>
      <c r="J152" s="199"/>
    </row>
    <row r="153" spans="1:10" ht="15" customHeight="1">
      <c r="A153" s="201"/>
      <c r="B153" s="202"/>
      <c r="C153" s="202"/>
      <c r="D153" s="202"/>
      <c r="E153" s="202"/>
      <c r="F153" s="202"/>
      <c r="G153" s="202"/>
      <c r="H153" s="202"/>
      <c r="I153" s="202"/>
      <c r="J153" s="203"/>
    </row>
    <row r="154" spans="1:3" ht="15" customHeight="1">
      <c r="A154" s="486" t="s">
        <v>335</v>
      </c>
      <c r="B154" s="486"/>
      <c r="C154" s="24" t="s">
        <v>337</v>
      </c>
    </row>
    <row r="155" ht="15" customHeight="1">
      <c r="C155" s="24" t="s">
        <v>336</v>
      </c>
    </row>
    <row r="156" ht="15" customHeight="1">
      <c r="C156" s="24" t="s">
        <v>237</v>
      </c>
    </row>
    <row r="157" ht="15" customHeight="1">
      <c r="C157" s="24" t="s">
        <v>238</v>
      </c>
    </row>
    <row r="161" spans="1:2" ht="15" customHeight="1">
      <c r="A161" s="13" t="s">
        <v>52</v>
      </c>
      <c r="B161" s="24" t="s">
        <v>236</v>
      </c>
    </row>
    <row r="163" spans="1:8" ht="15" customHeight="1">
      <c r="A163" s="2" t="s">
        <v>410</v>
      </c>
      <c r="B163" s="149"/>
      <c r="C163" s="196"/>
      <c r="D163" s="196"/>
      <c r="E163" s="196"/>
      <c r="F163" s="196"/>
      <c r="G163" s="196"/>
      <c r="H163" s="196"/>
    </row>
    <row r="164" spans="1:10" ht="15" customHeight="1">
      <c r="A164" s="204"/>
      <c r="B164" s="205"/>
      <c r="C164" s="197"/>
      <c r="D164" s="197"/>
      <c r="E164" s="197"/>
      <c r="F164" s="197"/>
      <c r="G164" s="197"/>
      <c r="H164" s="197"/>
      <c r="I164" s="197"/>
      <c r="J164" s="198"/>
    </row>
    <row r="165" spans="1:10" ht="15" customHeight="1">
      <c r="A165" s="200"/>
      <c r="B165" s="149"/>
      <c r="C165" s="196"/>
      <c r="D165" s="196"/>
      <c r="E165" s="196"/>
      <c r="F165" s="196"/>
      <c r="G165" s="196"/>
      <c r="H165" s="196"/>
      <c r="I165" s="196"/>
      <c r="J165" s="199"/>
    </row>
    <row r="166" spans="1:10" ht="15" customHeight="1">
      <c r="A166" s="200"/>
      <c r="B166" s="149"/>
      <c r="C166" s="196"/>
      <c r="D166" s="196"/>
      <c r="E166" s="196"/>
      <c r="F166" s="196"/>
      <c r="G166" s="196"/>
      <c r="H166" s="196"/>
      <c r="I166" s="196"/>
      <c r="J166" s="199"/>
    </row>
    <row r="167" spans="1:10" ht="15" customHeight="1">
      <c r="A167" s="200"/>
      <c r="B167" s="149"/>
      <c r="C167" s="196"/>
      <c r="D167" s="196"/>
      <c r="E167" s="196"/>
      <c r="F167" s="196"/>
      <c r="G167" s="196"/>
      <c r="H167" s="196"/>
      <c r="I167" s="196"/>
      <c r="J167" s="199"/>
    </row>
    <row r="168" spans="1:10" ht="15" customHeight="1">
      <c r="A168" s="200"/>
      <c r="B168" s="149"/>
      <c r="C168" s="196"/>
      <c r="D168" s="196"/>
      <c r="E168" s="196"/>
      <c r="F168" s="196"/>
      <c r="G168" s="196"/>
      <c r="H168" s="196"/>
      <c r="I168" s="196"/>
      <c r="J168" s="199"/>
    </row>
    <row r="169" spans="1:10" ht="15" customHeight="1">
      <c r="A169" s="200"/>
      <c r="B169" s="149"/>
      <c r="C169" s="196"/>
      <c r="D169" s="196"/>
      <c r="E169" s="196"/>
      <c r="F169" s="196"/>
      <c r="G169" s="196"/>
      <c r="H169" s="196"/>
      <c r="I169" s="196"/>
      <c r="J169" s="199"/>
    </row>
    <row r="170" spans="1:10" ht="15" customHeight="1">
      <c r="A170" s="200"/>
      <c r="B170" s="149"/>
      <c r="C170" s="196"/>
      <c r="D170" s="196"/>
      <c r="E170" s="196"/>
      <c r="F170" s="196"/>
      <c r="G170" s="196"/>
      <c r="H170" s="196"/>
      <c r="I170" s="196"/>
      <c r="J170" s="199"/>
    </row>
    <row r="171" spans="1:10" ht="15" customHeight="1">
      <c r="A171" s="200"/>
      <c r="B171" s="149"/>
      <c r="C171" s="196"/>
      <c r="D171" s="196"/>
      <c r="E171" s="196"/>
      <c r="F171" s="196"/>
      <c r="G171" s="196"/>
      <c r="H171" s="196"/>
      <c r="I171" s="196"/>
      <c r="J171" s="199"/>
    </row>
    <row r="172" spans="1:10" ht="15" customHeight="1">
      <c r="A172" s="200"/>
      <c r="B172" s="149"/>
      <c r="C172" s="196"/>
      <c r="D172" s="196"/>
      <c r="E172" s="196"/>
      <c r="F172" s="196"/>
      <c r="G172" s="196"/>
      <c r="H172" s="196"/>
      <c r="I172" s="196"/>
      <c r="J172" s="199"/>
    </row>
    <row r="173" spans="1:10" ht="15" customHeight="1">
      <c r="A173" s="200"/>
      <c r="B173" s="196"/>
      <c r="C173" s="196"/>
      <c r="D173" s="196"/>
      <c r="E173" s="196"/>
      <c r="F173" s="196"/>
      <c r="G173" s="196"/>
      <c r="H173" s="196"/>
      <c r="I173" s="196"/>
      <c r="J173" s="199"/>
    </row>
    <row r="174" spans="1:10" ht="15" customHeight="1">
      <c r="A174" s="200"/>
      <c r="B174" s="149"/>
      <c r="C174" s="196"/>
      <c r="D174" s="196"/>
      <c r="E174" s="196"/>
      <c r="F174" s="196"/>
      <c r="G174" s="196"/>
      <c r="H174" s="196"/>
      <c r="I174" s="196"/>
      <c r="J174" s="199"/>
    </row>
    <row r="175" spans="1:10" ht="15" customHeight="1">
      <c r="A175" s="200"/>
      <c r="B175" s="196"/>
      <c r="C175" s="196"/>
      <c r="D175" s="196"/>
      <c r="E175" s="196"/>
      <c r="F175" s="196"/>
      <c r="G175" s="196"/>
      <c r="H175" s="196"/>
      <c r="I175" s="196"/>
      <c r="J175" s="199"/>
    </row>
    <row r="176" spans="1:10" ht="15" customHeight="1">
      <c r="A176" s="200"/>
      <c r="B176" s="149"/>
      <c r="C176" s="196"/>
      <c r="D176" s="196"/>
      <c r="E176" s="196"/>
      <c r="F176" s="196"/>
      <c r="G176" s="196"/>
      <c r="H176" s="196"/>
      <c r="I176" s="196"/>
      <c r="J176" s="199"/>
    </row>
    <row r="177" spans="1:10" ht="15" customHeight="1">
      <c r="A177" s="200"/>
      <c r="B177" s="149"/>
      <c r="C177" s="196"/>
      <c r="D177" s="196"/>
      <c r="E177" s="196"/>
      <c r="F177" s="196"/>
      <c r="G177" s="196"/>
      <c r="H177" s="196"/>
      <c r="I177" s="196"/>
      <c r="J177" s="199"/>
    </row>
    <row r="178" spans="1:10" ht="15" customHeight="1">
      <c r="A178" s="200"/>
      <c r="B178" s="149"/>
      <c r="C178" s="196"/>
      <c r="D178" s="196"/>
      <c r="E178" s="196"/>
      <c r="F178" s="196"/>
      <c r="G178" s="196"/>
      <c r="H178" s="196"/>
      <c r="I178" s="196"/>
      <c r="J178" s="199"/>
    </row>
    <row r="179" spans="1:10" ht="15" customHeight="1">
      <c r="A179" s="200"/>
      <c r="B179" s="149"/>
      <c r="C179" s="196"/>
      <c r="D179" s="196"/>
      <c r="E179" s="196"/>
      <c r="F179" s="196"/>
      <c r="G179" s="196"/>
      <c r="H179" s="196"/>
      <c r="I179" s="196"/>
      <c r="J179" s="199"/>
    </row>
    <row r="180" spans="1:10" ht="15" customHeight="1">
      <c r="A180" s="200"/>
      <c r="B180" s="149"/>
      <c r="C180" s="196"/>
      <c r="D180" s="196"/>
      <c r="E180" s="196"/>
      <c r="F180" s="196"/>
      <c r="G180" s="196"/>
      <c r="H180" s="196"/>
      <c r="I180" s="196"/>
      <c r="J180" s="199"/>
    </row>
    <row r="181" spans="1:10" ht="15" customHeight="1">
      <c r="A181" s="200"/>
      <c r="B181" s="149"/>
      <c r="C181" s="196"/>
      <c r="D181" s="196"/>
      <c r="E181" s="196"/>
      <c r="F181" s="196"/>
      <c r="G181" s="196"/>
      <c r="H181" s="196"/>
      <c r="I181" s="196"/>
      <c r="J181" s="199"/>
    </row>
    <row r="182" spans="1:10" ht="15" customHeight="1">
      <c r="A182" s="200"/>
      <c r="B182" s="149"/>
      <c r="C182" s="196"/>
      <c r="D182" s="196"/>
      <c r="E182" s="196"/>
      <c r="F182" s="196"/>
      <c r="G182" s="196"/>
      <c r="H182" s="196"/>
      <c r="I182" s="196"/>
      <c r="J182" s="199"/>
    </row>
    <row r="183" spans="1:10" ht="15" customHeight="1">
      <c r="A183" s="200"/>
      <c r="B183" s="149"/>
      <c r="C183" s="196"/>
      <c r="D183" s="196"/>
      <c r="E183" s="196"/>
      <c r="F183" s="196"/>
      <c r="G183" s="196"/>
      <c r="H183" s="196"/>
      <c r="I183" s="196"/>
      <c r="J183" s="199"/>
    </row>
    <row r="184" spans="1:10" ht="15" customHeight="1">
      <c r="A184" s="200"/>
      <c r="B184" s="149"/>
      <c r="C184" s="196"/>
      <c r="D184" s="196"/>
      <c r="E184" s="196"/>
      <c r="F184" s="196"/>
      <c r="G184" s="196"/>
      <c r="H184" s="196"/>
      <c r="I184" s="196"/>
      <c r="J184" s="199"/>
    </row>
    <row r="185" spans="1:10" ht="15" customHeight="1">
      <c r="A185" s="200"/>
      <c r="B185" s="196"/>
      <c r="C185" s="196"/>
      <c r="D185" s="196"/>
      <c r="E185" s="196"/>
      <c r="F185" s="196"/>
      <c r="G185" s="196"/>
      <c r="H185" s="196"/>
      <c r="I185" s="196"/>
      <c r="J185" s="199"/>
    </row>
    <row r="186" spans="1:10" ht="15" customHeight="1">
      <c r="A186" s="200"/>
      <c r="B186" s="149"/>
      <c r="C186" s="196"/>
      <c r="D186" s="196"/>
      <c r="E186" s="196"/>
      <c r="F186" s="196"/>
      <c r="G186" s="196"/>
      <c r="H186" s="196"/>
      <c r="I186" s="196"/>
      <c r="J186" s="199"/>
    </row>
    <row r="187" spans="1:10" ht="15" customHeight="1">
      <c r="A187" s="200"/>
      <c r="B187" s="196"/>
      <c r="C187" s="196"/>
      <c r="D187" s="196"/>
      <c r="E187" s="196"/>
      <c r="F187" s="196"/>
      <c r="G187" s="196"/>
      <c r="H187" s="196"/>
      <c r="I187" s="196"/>
      <c r="J187" s="199"/>
    </row>
    <row r="188" spans="1:10" ht="15" customHeight="1">
      <c r="A188" s="200"/>
      <c r="B188" s="149"/>
      <c r="C188" s="196"/>
      <c r="D188" s="196"/>
      <c r="E188" s="196"/>
      <c r="F188" s="196"/>
      <c r="G188" s="196"/>
      <c r="H188" s="196"/>
      <c r="I188" s="196"/>
      <c r="J188" s="199"/>
    </row>
    <row r="189" spans="1:10" ht="15" customHeight="1">
      <c r="A189" s="200"/>
      <c r="B189" s="149"/>
      <c r="C189" s="196"/>
      <c r="D189" s="196"/>
      <c r="E189" s="196"/>
      <c r="F189" s="196"/>
      <c r="G189" s="196"/>
      <c r="H189" s="196"/>
      <c r="I189" s="196"/>
      <c r="J189" s="199"/>
    </row>
    <row r="190" spans="1:10" ht="15" customHeight="1">
      <c r="A190" s="200"/>
      <c r="B190" s="149"/>
      <c r="C190" s="196"/>
      <c r="D190" s="196"/>
      <c r="E190" s="196"/>
      <c r="F190" s="196"/>
      <c r="G190" s="196"/>
      <c r="H190" s="196"/>
      <c r="I190" s="196"/>
      <c r="J190" s="199"/>
    </row>
    <row r="191" spans="1:10" ht="15" customHeight="1">
      <c r="A191" s="200"/>
      <c r="B191" s="149"/>
      <c r="C191" s="196"/>
      <c r="D191" s="196"/>
      <c r="E191" s="196"/>
      <c r="F191" s="196"/>
      <c r="G191" s="196"/>
      <c r="H191" s="196"/>
      <c r="I191" s="196"/>
      <c r="J191" s="199"/>
    </row>
    <row r="192" spans="1:10" ht="15" customHeight="1">
      <c r="A192" s="200"/>
      <c r="B192" s="149"/>
      <c r="C192" s="196"/>
      <c r="D192" s="196"/>
      <c r="E192" s="196"/>
      <c r="F192" s="196"/>
      <c r="G192" s="196"/>
      <c r="H192" s="196"/>
      <c r="I192" s="196"/>
      <c r="J192" s="199"/>
    </row>
    <row r="193" spans="1:10" ht="15" customHeight="1">
      <c r="A193" s="200"/>
      <c r="B193" s="149"/>
      <c r="C193" s="196"/>
      <c r="D193" s="196"/>
      <c r="E193" s="196"/>
      <c r="F193" s="196"/>
      <c r="G193" s="196"/>
      <c r="H193" s="196"/>
      <c r="I193" s="196"/>
      <c r="J193" s="199"/>
    </row>
    <row r="194" spans="1:10" ht="15" customHeight="1">
      <c r="A194" s="200"/>
      <c r="B194" s="149"/>
      <c r="C194" s="196"/>
      <c r="D194" s="196"/>
      <c r="E194" s="196"/>
      <c r="F194" s="196"/>
      <c r="G194" s="196"/>
      <c r="H194" s="196"/>
      <c r="I194" s="196"/>
      <c r="J194" s="199"/>
    </row>
    <row r="195" spans="1:10" ht="15" customHeight="1">
      <c r="A195" s="200"/>
      <c r="B195" s="149"/>
      <c r="C195" s="196"/>
      <c r="D195" s="196"/>
      <c r="E195" s="196"/>
      <c r="F195" s="196"/>
      <c r="G195" s="196"/>
      <c r="H195" s="196"/>
      <c r="I195" s="196"/>
      <c r="J195" s="199"/>
    </row>
    <row r="196" spans="1:10" ht="15" customHeight="1">
      <c r="A196" s="200"/>
      <c r="B196" s="149"/>
      <c r="C196" s="196"/>
      <c r="D196" s="196"/>
      <c r="E196" s="196"/>
      <c r="F196" s="196"/>
      <c r="G196" s="196"/>
      <c r="H196" s="196"/>
      <c r="I196" s="196"/>
      <c r="J196" s="199"/>
    </row>
    <row r="197" spans="1:10" ht="15" customHeight="1">
      <c r="A197" s="204" t="s">
        <v>338</v>
      </c>
      <c r="B197" s="205"/>
      <c r="C197" s="197"/>
      <c r="D197" s="197"/>
      <c r="E197" s="197"/>
      <c r="F197" s="197"/>
      <c r="G197" s="197"/>
      <c r="H197" s="197"/>
      <c r="I197" s="197"/>
      <c r="J197" s="198"/>
    </row>
    <row r="198" spans="1:10" ht="15" customHeight="1">
      <c r="A198" s="200"/>
      <c r="B198" s="149"/>
      <c r="C198" s="196"/>
      <c r="D198" s="196"/>
      <c r="E198" s="196"/>
      <c r="F198" s="196"/>
      <c r="G198" s="196"/>
      <c r="H198" s="196"/>
      <c r="I198" s="196"/>
      <c r="J198" s="199"/>
    </row>
    <row r="199" spans="1:10" ht="15" customHeight="1">
      <c r="A199" s="200"/>
      <c r="B199" s="149"/>
      <c r="C199" s="196"/>
      <c r="D199" s="196"/>
      <c r="E199" s="196"/>
      <c r="F199" s="196"/>
      <c r="G199" s="196"/>
      <c r="H199" s="196"/>
      <c r="I199" s="196"/>
      <c r="J199" s="199"/>
    </row>
    <row r="200" spans="1:10" ht="15" customHeight="1">
      <c r="A200" s="200"/>
      <c r="B200" s="149"/>
      <c r="C200" s="196"/>
      <c r="D200" s="196"/>
      <c r="E200" s="196"/>
      <c r="F200" s="196"/>
      <c r="G200" s="196"/>
      <c r="H200" s="196"/>
      <c r="I200" s="196"/>
      <c r="J200" s="199"/>
    </row>
    <row r="201" spans="1:10" ht="15" customHeight="1">
      <c r="A201" s="200"/>
      <c r="B201" s="196"/>
      <c r="C201" s="196"/>
      <c r="D201" s="196"/>
      <c r="E201" s="196"/>
      <c r="F201" s="196"/>
      <c r="G201" s="196"/>
      <c r="H201" s="196"/>
      <c r="I201" s="196"/>
      <c r="J201" s="199"/>
    </row>
    <row r="202" spans="1:10" ht="15" customHeight="1">
      <c r="A202" s="200"/>
      <c r="B202" s="149"/>
      <c r="C202" s="196"/>
      <c r="D202" s="196"/>
      <c r="E202" s="196"/>
      <c r="F202" s="196"/>
      <c r="G202" s="196"/>
      <c r="H202" s="196"/>
      <c r="I202" s="196"/>
      <c r="J202" s="199"/>
    </row>
    <row r="203" spans="1:10" ht="15" customHeight="1">
      <c r="A203" s="200"/>
      <c r="B203" s="196"/>
      <c r="C203" s="196"/>
      <c r="D203" s="196"/>
      <c r="E203" s="196"/>
      <c r="F203" s="196"/>
      <c r="G203" s="196"/>
      <c r="H203" s="196"/>
      <c r="I203" s="196"/>
      <c r="J203" s="199"/>
    </row>
    <row r="204" spans="1:10" ht="15" customHeight="1">
      <c r="A204" s="200"/>
      <c r="B204" s="149"/>
      <c r="C204" s="196"/>
      <c r="D204" s="196"/>
      <c r="E204" s="196"/>
      <c r="F204" s="196"/>
      <c r="G204" s="196"/>
      <c r="H204" s="196"/>
      <c r="I204" s="196"/>
      <c r="J204" s="199"/>
    </row>
    <row r="205" spans="1:10" ht="15" customHeight="1">
      <c r="A205" s="200"/>
      <c r="B205" s="196"/>
      <c r="C205" s="196"/>
      <c r="D205" s="196"/>
      <c r="E205" s="196"/>
      <c r="F205" s="196"/>
      <c r="G205" s="196"/>
      <c r="H205" s="196"/>
      <c r="I205" s="196"/>
      <c r="J205" s="199"/>
    </row>
    <row r="206" spans="1:10" ht="15" customHeight="1">
      <c r="A206" s="201"/>
      <c r="B206" s="202"/>
      <c r="C206" s="202"/>
      <c r="D206" s="202"/>
      <c r="E206" s="202"/>
      <c r="F206" s="202"/>
      <c r="G206" s="202"/>
      <c r="H206" s="202"/>
      <c r="I206" s="202"/>
      <c r="J206" s="203"/>
    </row>
    <row r="207" spans="1:3" ht="15" customHeight="1">
      <c r="A207" s="486" t="s">
        <v>335</v>
      </c>
      <c r="B207" s="486"/>
      <c r="C207" s="24" t="s">
        <v>337</v>
      </c>
    </row>
    <row r="208" ht="15" customHeight="1">
      <c r="C208" s="24" t="s">
        <v>376</v>
      </c>
    </row>
    <row r="209" ht="15" customHeight="1">
      <c r="C209" s="24" t="s">
        <v>238</v>
      </c>
    </row>
    <row r="210" ht="15" customHeight="1">
      <c r="C210" s="24"/>
    </row>
  </sheetData>
  <sheetProtection/>
  <mergeCells count="4">
    <mergeCell ref="A48:B48"/>
    <mergeCell ref="A101:B101"/>
    <mergeCell ref="A207:B207"/>
    <mergeCell ref="A154:B154"/>
  </mergeCells>
  <printOptions/>
  <pageMargins left="0.7874015748031497" right="0.3937007874015748" top="0.7480314960629921"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AA139"/>
  <sheetViews>
    <sheetView showGridLines="0" zoomScale="90" zoomScaleNormal="90" zoomScaleSheetLayoutView="85" zoomScalePageLayoutView="0" workbookViewId="0" topLeftCell="A1">
      <selection activeCell="G26" sqref="G26"/>
    </sheetView>
  </sheetViews>
  <sheetFormatPr defaultColWidth="5.59765625" defaultRowHeight="15" customHeight="1"/>
  <cols>
    <col min="1" max="3" width="5.59765625" style="42" customWidth="1"/>
    <col min="4" max="24" width="6.5" style="42" customWidth="1"/>
    <col min="25" max="25" width="9.09765625" style="42" customWidth="1"/>
    <col min="26" max="16384" width="5.59765625" style="42" customWidth="1"/>
  </cols>
  <sheetData>
    <row r="1" spans="2:3" ht="15" customHeight="1">
      <c r="B1" s="13" t="s">
        <v>317</v>
      </c>
      <c r="C1" s="12" t="s">
        <v>53</v>
      </c>
    </row>
    <row r="2" spans="2:25" ht="15" customHeight="1">
      <c r="B2" s="557" t="s">
        <v>243</v>
      </c>
      <c r="C2" s="558"/>
      <c r="D2" s="558"/>
      <c r="E2" s="558"/>
      <c r="F2" s="558"/>
      <c r="G2" s="558"/>
      <c r="H2" s="558"/>
      <c r="I2" s="558"/>
      <c r="J2" s="558"/>
      <c r="K2" s="559"/>
      <c r="L2" s="560" t="s">
        <v>56</v>
      </c>
      <c r="M2" s="561"/>
      <c r="N2" s="561"/>
      <c r="O2" s="561"/>
      <c r="P2" s="561"/>
      <c r="Q2" s="562"/>
      <c r="R2" s="553" t="s">
        <v>0</v>
      </c>
      <c r="S2" s="554"/>
      <c r="T2" s="554"/>
      <c r="U2" s="554"/>
      <c r="V2" s="554"/>
      <c r="W2" s="554"/>
      <c r="X2" s="555"/>
      <c r="Y2" s="116" t="s">
        <v>244</v>
      </c>
    </row>
    <row r="3" spans="2:25" ht="15" customHeight="1">
      <c r="B3" s="568" t="s">
        <v>103</v>
      </c>
      <c r="C3" s="476"/>
      <c r="D3" s="476"/>
      <c r="E3" s="476"/>
      <c r="F3" s="476"/>
      <c r="G3" s="476"/>
      <c r="H3" s="476"/>
      <c r="I3" s="476"/>
      <c r="J3" s="476"/>
      <c r="K3" s="476"/>
      <c r="L3" s="476"/>
      <c r="M3" s="476"/>
      <c r="N3" s="476"/>
      <c r="O3" s="476"/>
      <c r="P3" s="476"/>
      <c r="Q3" s="476"/>
      <c r="R3" s="476"/>
      <c r="S3" s="476"/>
      <c r="T3" s="476"/>
      <c r="U3" s="476"/>
      <c r="V3" s="476"/>
      <c r="W3" s="476"/>
      <c r="X3" s="476"/>
      <c r="Y3" s="477"/>
    </row>
    <row r="4" spans="2:25" ht="15" customHeight="1">
      <c r="B4" s="45"/>
      <c r="C4" s="46"/>
      <c r="D4" s="38" t="s">
        <v>54</v>
      </c>
      <c r="E4" s="36"/>
      <c r="F4" s="36"/>
      <c r="G4" s="36"/>
      <c r="H4" s="36"/>
      <c r="I4" s="36"/>
      <c r="J4" s="36"/>
      <c r="K4" s="37"/>
      <c r="L4" s="565" t="s">
        <v>721</v>
      </c>
      <c r="M4" s="566"/>
      <c r="N4" s="566"/>
      <c r="O4" s="566"/>
      <c r="P4" s="566"/>
      <c r="Q4" s="567"/>
      <c r="R4" s="14" t="s">
        <v>81</v>
      </c>
      <c r="S4" s="36"/>
      <c r="T4" s="36"/>
      <c r="U4" s="36"/>
      <c r="V4" s="36"/>
      <c r="W4" s="36"/>
      <c r="X4" s="37"/>
      <c r="Y4" s="117" t="s">
        <v>707</v>
      </c>
    </row>
    <row r="5" spans="2:25" ht="15" customHeight="1">
      <c r="B5" s="50"/>
      <c r="C5" s="51"/>
      <c r="D5" s="526" t="s">
        <v>58</v>
      </c>
      <c r="E5" s="527"/>
      <c r="F5" s="36" t="s">
        <v>59</v>
      </c>
      <c r="G5" s="36"/>
      <c r="H5" s="36"/>
      <c r="I5" s="36"/>
      <c r="J5" s="36"/>
      <c r="K5" s="37"/>
      <c r="L5" s="565" t="s">
        <v>717</v>
      </c>
      <c r="M5" s="566"/>
      <c r="N5" s="566"/>
      <c r="O5" s="566"/>
      <c r="P5" s="566"/>
      <c r="Q5" s="567"/>
      <c r="R5" s="14" t="s">
        <v>57</v>
      </c>
      <c r="S5" s="36"/>
      <c r="T5" s="36"/>
      <c r="U5" s="36"/>
      <c r="V5" s="36"/>
      <c r="W5" s="36"/>
      <c r="X5" s="37"/>
      <c r="Y5" s="117" t="s">
        <v>707</v>
      </c>
    </row>
    <row r="6" spans="2:25" ht="15" customHeight="1">
      <c r="B6" s="50"/>
      <c r="C6" s="51"/>
      <c r="D6" s="571"/>
      <c r="E6" s="572"/>
      <c r="F6" s="36" t="s">
        <v>60</v>
      </c>
      <c r="G6" s="36"/>
      <c r="H6" s="36"/>
      <c r="I6" s="36"/>
      <c r="J6" s="36"/>
      <c r="K6" s="37"/>
      <c r="L6" s="556" t="s">
        <v>696</v>
      </c>
      <c r="M6" s="531"/>
      <c r="N6" s="48"/>
      <c r="O6" s="48"/>
      <c r="P6" s="48"/>
      <c r="Q6" s="49"/>
      <c r="R6" s="38"/>
      <c r="S6" s="36"/>
      <c r="T6" s="36"/>
      <c r="U6" s="36"/>
      <c r="V6" s="36"/>
      <c r="W6" s="36"/>
      <c r="X6" s="37"/>
      <c r="Y6" s="117" t="s">
        <v>707</v>
      </c>
    </row>
    <row r="7" spans="2:25" ht="15" customHeight="1">
      <c r="B7" s="50"/>
      <c r="C7" s="51"/>
      <c r="D7" s="38" t="s">
        <v>61</v>
      </c>
      <c r="E7" s="36"/>
      <c r="F7" s="36"/>
      <c r="G7" s="36"/>
      <c r="H7" s="36"/>
      <c r="I7" s="36"/>
      <c r="J7" s="36"/>
      <c r="K7" s="37"/>
      <c r="L7" s="569">
        <v>0.7</v>
      </c>
      <c r="M7" s="570"/>
      <c r="N7" s="56"/>
      <c r="O7" s="56"/>
      <c r="P7" s="56"/>
      <c r="Q7" s="57"/>
      <c r="R7" s="38">
        <v>0.7</v>
      </c>
      <c r="S7" s="36"/>
      <c r="T7" s="36"/>
      <c r="U7" s="36"/>
      <c r="V7" s="36"/>
      <c r="W7" s="36"/>
      <c r="X7" s="37"/>
      <c r="Y7" s="117" t="s">
        <v>707</v>
      </c>
    </row>
    <row r="8" spans="2:25" ht="15" customHeight="1">
      <c r="B8" s="50"/>
      <c r="C8" s="51"/>
      <c r="D8" s="526" t="s">
        <v>65</v>
      </c>
      <c r="E8" s="527"/>
      <c r="F8" s="36" t="s">
        <v>74</v>
      </c>
      <c r="G8" s="36"/>
      <c r="H8" s="36"/>
      <c r="I8" s="36"/>
      <c r="J8" s="36"/>
      <c r="K8" s="37"/>
      <c r="L8" s="578">
        <v>46</v>
      </c>
      <c r="M8" s="579"/>
      <c r="N8" s="56" t="s">
        <v>104</v>
      </c>
      <c r="O8" s="56"/>
      <c r="P8" s="56"/>
      <c r="Q8" s="57"/>
      <c r="R8" s="38" t="s">
        <v>105</v>
      </c>
      <c r="S8" s="36"/>
      <c r="T8" s="36"/>
      <c r="U8" s="36"/>
      <c r="V8" s="36"/>
      <c r="W8" s="36"/>
      <c r="X8" s="37"/>
      <c r="Y8" s="117" t="s">
        <v>707</v>
      </c>
    </row>
    <row r="9" spans="2:25" ht="15" customHeight="1">
      <c r="B9" s="50"/>
      <c r="C9" s="51"/>
      <c r="D9" s="571"/>
      <c r="E9" s="572"/>
      <c r="F9" s="36" t="s">
        <v>75</v>
      </c>
      <c r="G9" s="36"/>
      <c r="H9" s="36"/>
      <c r="I9" s="36"/>
      <c r="J9" s="36"/>
      <c r="K9" s="37"/>
      <c r="L9" s="585" t="s">
        <v>697</v>
      </c>
      <c r="M9" s="586"/>
      <c r="N9" s="56"/>
      <c r="O9" s="56"/>
      <c r="P9" s="56"/>
      <c r="Q9" s="57"/>
      <c r="R9" s="17" t="s">
        <v>83</v>
      </c>
      <c r="S9" s="59"/>
      <c r="T9" s="59"/>
      <c r="U9" s="59"/>
      <c r="V9" s="59"/>
      <c r="W9" s="59"/>
      <c r="X9" s="60"/>
      <c r="Y9" s="117" t="s">
        <v>707</v>
      </c>
    </row>
    <row r="10" spans="2:25" ht="15" customHeight="1">
      <c r="B10" s="50"/>
      <c r="C10" s="51"/>
      <c r="D10" s="580" t="s">
        <v>62</v>
      </c>
      <c r="E10" s="581"/>
      <c r="F10" s="36" t="s">
        <v>64</v>
      </c>
      <c r="G10" s="36"/>
      <c r="H10" s="36"/>
      <c r="I10" s="36"/>
      <c r="J10" s="36"/>
      <c r="K10" s="37"/>
      <c r="L10" s="563" t="s">
        <v>94</v>
      </c>
      <c r="M10" s="564"/>
      <c r="N10" s="61" t="s">
        <v>106</v>
      </c>
      <c r="O10" s="61"/>
      <c r="P10" s="61"/>
      <c r="Q10" s="62"/>
      <c r="R10" s="563" t="s">
        <v>94</v>
      </c>
      <c r="S10" s="564"/>
      <c r="T10" s="36"/>
      <c r="U10" s="36"/>
      <c r="V10" s="36"/>
      <c r="W10" s="36"/>
      <c r="X10" s="37"/>
      <c r="Y10" s="117" t="s">
        <v>707</v>
      </c>
    </row>
    <row r="11" spans="2:25" ht="15" customHeight="1">
      <c r="B11" s="50"/>
      <c r="C11" s="51"/>
      <c r="D11" s="582"/>
      <c r="E11" s="583"/>
      <c r="F11" s="36" t="s">
        <v>63</v>
      </c>
      <c r="G11" s="36"/>
      <c r="H11" s="36"/>
      <c r="I11" s="36"/>
      <c r="J11" s="36"/>
      <c r="K11" s="37"/>
      <c r="L11" s="563" t="s">
        <v>94</v>
      </c>
      <c r="M11" s="564"/>
      <c r="N11" s="61" t="s">
        <v>76</v>
      </c>
      <c r="O11" s="61"/>
      <c r="P11" s="61"/>
      <c r="Q11" s="62"/>
      <c r="R11" s="563" t="s">
        <v>94</v>
      </c>
      <c r="S11" s="564"/>
      <c r="T11" s="64"/>
      <c r="U11" s="64"/>
      <c r="V11" s="64"/>
      <c r="W11" s="64"/>
      <c r="X11" s="46"/>
      <c r="Y11" s="117" t="s">
        <v>707</v>
      </c>
    </row>
    <row r="12" spans="2:25" ht="15" customHeight="1">
      <c r="B12" s="58"/>
      <c r="C12" s="60"/>
      <c r="D12" s="38" t="s">
        <v>66</v>
      </c>
      <c r="E12" s="36"/>
      <c r="F12" s="36"/>
      <c r="G12" s="36"/>
      <c r="H12" s="36"/>
      <c r="I12" s="36"/>
      <c r="J12" s="36"/>
      <c r="K12" s="37"/>
      <c r="L12" s="584">
        <v>2</v>
      </c>
      <c r="M12" s="454"/>
      <c r="N12" s="61" t="s">
        <v>77</v>
      </c>
      <c r="O12" s="61"/>
      <c r="P12" s="61"/>
      <c r="Q12" s="61"/>
      <c r="R12" s="38" t="s">
        <v>93</v>
      </c>
      <c r="S12" s="36"/>
      <c r="T12" s="36"/>
      <c r="U12" s="36"/>
      <c r="V12" s="36"/>
      <c r="W12" s="36"/>
      <c r="X12" s="37"/>
      <c r="Y12" s="117" t="s">
        <v>707</v>
      </c>
    </row>
    <row r="13" spans="2:25" ht="15" customHeight="1">
      <c r="B13" s="475" t="s">
        <v>544</v>
      </c>
      <c r="C13" s="476"/>
      <c r="D13" s="476"/>
      <c r="E13" s="476"/>
      <c r="F13" s="476"/>
      <c r="G13" s="476"/>
      <c r="H13" s="476"/>
      <c r="I13" s="476"/>
      <c r="J13" s="476"/>
      <c r="K13" s="476"/>
      <c r="L13" s="476"/>
      <c r="M13" s="476"/>
      <c r="N13" s="476"/>
      <c r="O13" s="476"/>
      <c r="P13" s="476"/>
      <c r="Q13" s="476"/>
      <c r="R13" s="476"/>
      <c r="S13" s="476"/>
      <c r="T13" s="476"/>
      <c r="U13" s="476"/>
      <c r="V13" s="476"/>
      <c r="W13" s="476"/>
      <c r="X13" s="476"/>
      <c r="Y13" s="477"/>
    </row>
    <row r="14" spans="2:25" ht="15" customHeight="1">
      <c r="B14" s="45"/>
      <c r="C14" s="65"/>
      <c r="D14" s="20" t="s">
        <v>545</v>
      </c>
      <c r="E14" s="43"/>
      <c r="F14" s="43"/>
      <c r="G14" s="43"/>
      <c r="H14" s="43"/>
      <c r="I14" s="43"/>
      <c r="J14" s="43"/>
      <c r="K14" s="44"/>
      <c r="L14" s="587" t="s">
        <v>714</v>
      </c>
      <c r="M14" s="588"/>
      <c r="N14" s="588"/>
      <c r="O14" s="588"/>
      <c r="P14" s="588"/>
      <c r="Q14" s="589"/>
      <c r="R14" s="14" t="s">
        <v>546</v>
      </c>
      <c r="S14" s="36"/>
      <c r="T14" s="36"/>
      <c r="U14" s="36"/>
      <c r="V14" s="36"/>
      <c r="W14" s="36"/>
      <c r="X14" s="37"/>
      <c r="Y14" s="117" t="s">
        <v>707</v>
      </c>
    </row>
    <row r="15" spans="2:25" ht="15" customHeight="1">
      <c r="B15" s="475" t="s">
        <v>543</v>
      </c>
      <c r="C15" s="476"/>
      <c r="D15" s="476"/>
      <c r="E15" s="476"/>
      <c r="F15" s="476"/>
      <c r="G15" s="476"/>
      <c r="H15" s="476"/>
      <c r="I15" s="476"/>
      <c r="J15" s="476"/>
      <c r="K15" s="476"/>
      <c r="L15" s="476"/>
      <c r="M15" s="476"/>
      <c r="N15" s="476"/>
      <c r="O15" s="476"/>
      <c r="P15" s="476"/>
      <c r="Q15" s="476"/>
      <c r="R15" s="476"/>
      <c r="S15" s="476"/>
      <c r="T15" s="476"/>
      <c r="U15" s="476"/>
      <c r="V15" s="476"/>
      <c r="W15" s="476"/>
      <c r="X15" s="476"/>
      <c r="Y15" s="477"/>
    </row>
    <row r="16" spans="2:25" ht="15" customHeight="1">
      <c r="B16" s="45"/>
      <c r="C16" s="65"/>
      <c r="D16" s="536" t="s">
        <v>72</v>
      </c>
      <c r="E16" s="527"/>
      <c r="F16" s="38" t="s">
        <v>68</v>
      </c>
      <c r="G16" s="36"/>
      <c r="H16" s="36"/>
      <c r="I16" s="36"/>
      <c r="J16" s="36"/>
      <c r="K16" s="37"/>
      <c r="L16" s="546">
        <v>57.13</v>
      </c>
      <c r="M16" s="531"/>
      <c r="N16" s="61" t="s">
        <v>107</v>
      </c>
      <c r="O16" s="61"/>
      <c r="P16" s="61"/>
      <c r="Q16" s="62"/>
      <c r="R16" s="14" t="s">
        <v>526</v>
      </c>
      <c r="S16" s="36"/>
      <c r="T16" s="36"/>
      <c r="U16" s="36"/>
      <c r="V16" s="36"/>
      <c r="W16" s="36"/>
      <c r="X16" s="37"/>
      <c r="Y16" s="117" t="s">
        <v>707</v>
      </c>
    </row>
    <row r="17" spans="2:25" ht="15" customHeight="1">
      <c r="B17" s="50"/>
      <c r="C17" s="51"/>
      <c r="D17" s="537"/>
      <c r="E17" s="529"/>
      <c r="F17" s="38" t="s">
        <v>69</v>
      </c>
      <c r="G17" s="36"/>
      <c r="H17" s="36"/>
      <c r="I17" s="36"/>
      <c r="J17" s="36"/>
      <c r="K17" s="37"/>
      <c r="L17" s="546">
        <v>110.5</v>
      </c>
      <c r="M17" s="531"/>
      <c r="N17" s="61" t="s">
        <v>107</v>
      </c>
      <c r="O17" s="61"/>
      <c r="P17" s="61"/>
      <c r="Q17" s="62"/>
      <c r="R17" s="14" t="s">
        <v>526</v>
      </c>
      <c r="S17" s="36"/>
      <c r="T17" s="36"/>
      <c r="U17" s="36"/>
      <c r="V17" s="36"/>
      <c r="W17" s="36"/>
      <c r="X17" s="37"/>
      <c r="Y17" s="117" t="s">
        <v>707</v>
      </c>
    </row>
    <row r="18" spans="2:25" ht="15" customHeight="1">
      <c r="B18" s="50"/>
      <c r="C18" s="51"/>
      <c r="D18" s="537"/>
      <c r="E18" s="529"/>
      <c r="F18" s="532" t="s">
        <v>257</v>
      </c>
      <c r="G18" s="533"/>
      <c r="H18" s="59" t="s">
        <v>70</v>
      </c>
      <c r="I18" s="59"/>
      <c r="J18" s="59"/>
      <c r="K18" s="60"/>
      <c r="L18" s="538">
        <v>55.25</v>
      </c>
      <c r="M18" s="539"/>
      <c r="N18" s="66" t="s">
        <v>107</v>
      </c>
      <c r="O18" s="66"/>
      <c r="P18" s="66"/>
      <c r="Q18" s="67"/>
      <c r="R18" s="17" t="s">
        <v>527</v>
      </c>
      <c r="S18" s="59"/>
      <c r="T18" s="59"/>
      <c r="U18" s="59"/>
      <c r="V18" s="59"/>
      <c r="W18" s="59"/>
      <c r="X18" s="60"/>
      <c r="Y18" s="117" t="s">
        <v>707</v>
      </c>
    </row>
    <row r="19" spans="2:25" ht="15" customHeight="1">
      <c r="B19" s="50"/>
      <c r="C19" s="51"/>
      <c r="D19" s="537"/>
      <c r="E19" s="529"/>
      <c r="F19" s="534"/>
      <c r="G19" s="535"/>
      <c r="H19" s="36" t="s">
        <v>71</v>
      </c>
      <c r="I19" s="36"/>
      <c r="J19" s="36"/>
      <c r="K19" s="37"/>
      <c r="L19" s="538">
        <v>55.25</v>
      </c>
      <c r="M19" s="539"/>
      <c r="N19" s="61" t="s">
        <v>107</v>
      </c>
      <c r="O19" s="61"/>
      <c r="P19" s="61"/>
      <c r="Q19" s="62"/>
      <c r="R19" s="14" t="s">
        <v>526</v>
      </c>
      <c r="S19" s="36"/>
      <c r="T19" s="36"/>
      <c r="U19" s="36"/>
      <c r="V19" s="36"/>
      <c r="W19" s="36"/>
      <c r="X19" s="37"/>
      <c r="Y19" s="117" t="s">
        <v>707</v>
      </c>
    </row>
    <row r="20" spans="2:25" ht="15" customHeight="1">
      <c r="B20" s="50"/>
      <c r="C20" s="68"/>
      <c r="D20" s="36" t="s">
        <v>67</v>
      </c>
      <c r="E20" s="36"/>
      <c r="F20" s="36"/>
      <c r="G20" s="36"/>
      <c r="H20" s="36"/>
      <c r="I20" s="36"/>
      <c r="J20" s="36"/>
      <c r="K20" s="37"/>
      <c r="L20" s="18" t="s">
        <v>108</v>
      </c>
      <c r="M20" s="61"/>
      <c r="N20" s="61"/>
      <c r="O20" s="61"/>
      <c r="P20" s="61"/>
      <c r="Q20" s="62"/>
      <c r="R20" s="18" t="s">
        <v>109</v>
      </c>
      <c r="S20" s="36"/>
      <c r="T20" s="36"/>
      <c r="U20" s="36"/>
      <c r="V20" s="36"/>
      <c r="W20" s="36"/>
      <c r="X20" s="37"/>
      <c r="Y20" s="117" t="s">
        <v>707</v>
      </c>
    </row>
    <row r="21" spans="2:25" ht="15" customHeight="1">
      <c r="B21" s="50"/>
      <c r="C21" s="51"/>
      <c r="D21" s="536" t="s">
        <v>95</v>
      </c>
      <c r="E21" s="527"/>
      <c r="F21" s="38" t="s">
        <v>73</v>
      </c>
      <c r="G21" s="36"/>
      <c r="H21" s="36"/>
      <c r="I21" s="36"/>
      <c r="J21" s="36"/>
      <c r="K21" s="37"/>
      <c r="L21" s="27" t="s">
        <v>698</v>
      </c>
      <c r="M21" s="69" t="s">
        <v>110</v>
      </c>
      <c r="N21" s="28" t="s">
        <v>699</v>
      </c>
      <c r="O21" s="61"/>
      <c r="P21" s="61"/>
      <c r="Q21" s="62"/>
      <c r="R21" s="14" t="s">
        <v>111</v>
      </c>
      <c r="S21" s="36"/>
      <c r="T21" s="36"/>
      <c r="U21" s="36"/>
      <c r="V21" s="36"/>
      <c r="W21" s="36"/>
      <c r="X21" s="37"/>
      <c r="Y21" s="117" t="s">
        <v>707</v>
      </c>
    </row>
    <row r="22" spans="2:25" ht="15" customHeight="1">
      <c r="B22" s="50"/>
      <c r="C22" s="51"/>
      <c r="D22" s="537"/>
      <c r="E22" s="529"/>
      <c r="F22" s="14" t="s">
        <v>239</v>
      </c>
      <c r="G22" s="36"/>
      <c r="H22" s="36"/>
      <c r="I22" s="36"/>
      <c r="J22" s="36"/>
      <c r="K22" s="37"/>
      <c r="L22" s="27" t="s">
        <v>698</v>
      </c>
      <c r="M22" s="69" t="s">
        <v>110</v>
      </c>
      <c r="N22" s="28" t="s">
        <v>700</v>
      </c>
      <c r="O22" s="61"/>
      <c r="P22" s="61"/>
      <c r="Q22" s="62"/>
      <c r="R22" s="14" t="s">
        <v>111</v>
      </c>
      <c r="S22" s="36"/>
      <c r="T22" s="36"/>
      <c r="U22" s="36"/>
      <c r="V22" s="36"/>
      <c r="W22" s="36"/>
      <c r="X22" s="37"/>
      <c r="Y22" s="117" t="s">
        <v>707</v>
      </c>
    </row>
    <row r="23" spans="2:25" ht="15" customHeight="1">
      <c r="B23" s="50"/>
      <c r="C23" s="51"/>
      <c r="D23" s="601" t="s">
        <v>96</v>
      </c>
      <c r="E23" s="602"/>
      <c r="F23" s="15" t="s">
        <v>258</v>
      </c>
      <c r="G23" s="36"/>
      <c r="H23" s="36"/>
      <c r="I23" s="36"/>
      <c r="J23" s="36"/>
      <c r="K23" s="37"/>
      <c r="L23" s="556" t="s">
        <v>701</v>
      </c>
      <c r="M23" s="531"/>
      <c r="N23" s="61"/>
      <c r="O23" s="61"/>
      <c r="P23" s="61"/>
      <c r="Q23" s="62"/>
      <c r="R23" s="14" t="s">
        <v>203</v>
      </c>
      <c r="S23" s="36"/>
      <c r="T23" s="36"/>
      <c r="U23" s="36"/>
      <c r="V23" s="36"/>
      <c r="W23" s="36"/>
      <c r="X23" s="37"/>
      <c r="Y23" s="117" t="s">
        <v>707</v>
      </c>
    </row>
    <row r="24" spans="2:25" ht="15" customHeight="1">
      <c r="B24" s="50"/>
      <c r="C24" s="51"/>
      <c r="D24" s="603"/>
      <c r="E24" s="604"/>
      <c r="F24" s="115"/>
      <c r="G24" s="36"/>
      <c r="H24" s="36"/>
      <c r="I24" s="36"/>
      <c r="J24" s="36"/>
      <c r="K24" s="37"/>
      <c r="L24" s="109"/>
      <c r="M24" s="110">
        <v>8.5</v>
      </c>
      <c r="N24" s="61" t="s">
        <v>112</v>
      </c>
      <c r="O24" s="61"/>
      <c r="P24" s="61"/>
      <c r="Q24" s="62"/>
      <c r="R24" s="14" t="s">
        <v>204</v>
      </c>
      <c r="S24" s="36"/>
      <c r="T24" s="36"/>
      <c r="U24" s="36"/>
      <c r="V24" s="36"/>
      <c r="W24" s="36"/>
      <c r="X24" s="37"/>
      <c r="Y24" s="117" t="s">
        <v>707</v>
      </c>
    </row>
    <row r="25" spans="2:25" ht="15" customHeight="1">
      <c r="B25" s="50"/>
      <c r="C25" s="51"/>
      <c r="D25" s="603"/>
      <c r="E25" s="604"/>
      <c r="F25" s="115"/>
      <c r="G25" s="36"/>
      <c r="H25" s="36"/>
      <c r="I25" s="36"/>
      <c r="J25" s="36"/>
      <c r="K25" s="37"/>
      <c r="L25" s="109"/>
      <c r="M25" s="110">
        <v>6.5</v>
      </c>
      <c r="N25" s="61" t="s">
        <v>112</v>
      </c>
      <c r="O25" s="61"/>
      <c r="P25" s="61"/>
      <c r="Q25" s="62"/>
      <c r="R25" s="14" t="s">
        <v>205</v>
      </c>
      <c r="S25" s="36"/>
      <c r="T25" s="36"/>
      <c r="U25" s="36"/>
      <c r="V25" s="36"/>
      <c r="W25" s="36"/>
      <c r="X25" s="37"/>
      <c r="Y25" s="117" t="s">
        <v>707</v>
      </c>
    </row>
    <row r="26" spans="2:25" ht="15" customHeight="1">
      <c r="B26" s="50"/>
      <c r="C26" s="51"/>
      <c r="D26" s="603"/>
      <c r="E26" s="604"/>
      <c r="F26" s="15" t="s">
        <v>259</v>
      </c>
      <c r="G26" s="36"/>
      <c r="H26" s="36"/>
      <c r="I26" s="36"/>
      <c r="J26" s="36"/>
      <c r="K26" s="37"/>
      <c r="L26" s="530">
        <v>3.8</v>
      </c>
      <c r="M26" s="531"/>
      <c r="N26" s="61" t="s">
        <v>112</v>
      </c>
      <c r="O26" s="61"/>
      <c r="P26" s="61"/>
      <c r="Q26" s="62"/>
      <c r="R26" s="38" t="s">
        <v>97</v>
      </c>
      <c r="S26" s="36"/>
      <c r="T26" s="36"/>
      <c r="U26" s="36"/>
      <c r="V26" s="36"/>
      <c r="W26" s="36"/>
      <c r="X26" s="37"/>
      <c r="Y26" s="117" t="s">
        <v>707</v>
      </c>
    </row>
    <row r="27" spans="2:25" ht="15" customHeight="1">
      <c r="B27" s="50"/>
      <c r="C27" s="51"/>
      <c r="D27" s="603"/>
      <c r="E27" s="604"/>
      <c r="F27" s="15" t="s">
        <v>260</v>
      </c>
      <c r="G27" s="36"/>
      <c r="H27" s="36"/>
      <c r="I27" s="36"/>
      <c r="J27" s="36"/>
      <c r="K27" s="37"/>
      <c r="L27" s="530">
        <v>0</v>
      </c>
      <c r="M27" s="531"/>
      <c r="N27" s="61" t="s">
        <v>98</v>
      </c>
      <c r="O27" s="61"/>
      <c r="P27" s="61"/>
      <c r="Q27" s="62"/>
      <c r="R27" s="38" t="s">
        <v>99</v>
      </c>
      <c r="S27" s="36"/>
      <c r="T27" s="36"/>
      <c r="U27" s="36"/>
      <c r="V27" s="36"/>
      <c r="W27" s="36"/>
      <c r="X27" s="37"/>
      <c r="Y27" s="117" t="s">
        <v>707</v>
      </c>
    </row>
    <row r="28" spans="2:25" ht="15" customHeight="1">
      <c r="B28" s="50"/>
      <c r="C28" s="51"/>
      <c r="D28" s="603"/>
      <c r="E28" s="604"/>
      <c r="F28" s="15" t="s">
        <v>261</v>
      </c>
      <c r="G28" s="36"/>
      <c r="H28" s="36"/>
      <c r="I28" s="36"/>
      <c r="J28" s="36"/>
      <c r="K28" s="37"/>
      <c r="L28" s="556" t="s">
        <v>702</v>
      </c>
      <c r="M28" s="531"/>
      <c r="N28" s="61" t="s">
        <v>100</v>
      </c>
      <c r="O28" s="61"/>
      <c r="P28" s="61"/>
      <c r="Q28" s="62"/>
      <c r="R28" s="38" t="s">
        <v>97</v>
      </c>
      <c r="S28" s="36"/>
      <c r="T28" s="36"/>
      <c r="U28" s="36"/>
      <c r="V28" s="36"/>
      <c r="W28" s="36"/>
      <c r="X28" s="37"/>
      <c r="Y28" s="117" t="s">
        <v>707</v>
      </c>
    </row>
    <row r="29" spans="2:25" ht="15" customHeight="1">
      <c r="B29" s="50"/>
      <c r="C29" s="51"/>
      <c r="D29" s="603"/>
      <c r="E29" s="604"/>
      <c r="F29" s="15" t="s">
        <v>262</v>
      </c>
      <c r="G29" s="36"/>
      <c r="H29" s="36"/>
      <c r="I29" s="36"/>
      <c r="J29" s="36"/>
      <c r="K29" s="37"/>
      <c r="L29" s="556" t="s">
        <v>702</v>
      </c>
      <c r="M29" s="531"/>
      <c r="N29" s="61" t="s">
        <v>113</v>
      </c>
      <c r="O29" s="61"/>
      <c r="P29" s="61"/>
      <c r="Q29" s="62"/>
      <c r="R29" s="14" t="s">
        <v>211</v>
      </c>
      <c r="S29" s="36"/>
      <c r="T29" s="36"/>
      <c r="U29" s="36"/>
      <c r="V29" s="36"/>
      <c r="W29" s="36"/>
      <c r="X29" s="37"/>
      <c r="Y29" s="117" t="s">
        <v>707</v>
      </c>
    </row>
    <row r="30" spans="2:25" ht="15" customHeight="1">
      <c r="B30" s="50"/>
      <c r="C30" s="51"/>
      <c r="D30" s="603"/>
      <c r="E30" s="604"/>
      <c r="F30" s="15" t="s">
        <v>263</v>
      </c>
      <c r="G30" s="36"/>
      <c r="H30" s="36"/>
      <c r="I30" s="36"/>
      <c r="J30" s="36"/>
      <c r="K30" s="37"/>
      <c r="L30" s="540">
        <v>1</v>
      </c>
      <c r="M30" s="541"/>
      <c r="N30" s="61" t="s">
        <v>101</v>
      </c>
      <c r="O30" s="61"/>
      <c r="P30" s="61"/>
      <c r="Q30" s="62"/>
      <c r="R30" s="38" t="s">
        <v>102</v>
      </c>
      <c r="S30" s="36"/>
      <c r="T30" s="36"/>
      <c r="U30" s="36"/>
      <c r="V30" s="36"/>
      <c r="W30" s="36"/>
      <c r="X30" s="37"/>
      <c r="Y30" s="117" t="s">
        <v>707</v>
      </c>
    </row>
    <row r="31" spans="2:25" ht="16.5">
      <c r="B31" s="50"/>
      <c r="C31" s="51"/>
      <c r="D31" s="603"/>
      <c r="E31" s="604"/>
      <c r="F31" s="16" t="s">
        <v>528</v>
      </c>
      <c r="G31" s="64"/>
      <c r="H31" s="64"/>
      <c r="I31" s="64"/>
      <c r="J31" s="64"/>
      <c r="K31" s="46"/>
      <c r="L31" s="118" t="s">
        <v>532</v>
      </c>
      <c r="M31" s="314"/>
      <c r="N31" s="314"/>
      <c r="O31" s="314"/>
      <c r="P31" s="592" t="s">
        <v>715</v>
      </c>
      <c r="Q31" s="593"/>
      <c r="R31" s="41" t="s">
        <v>533</v>
      </c>
      <c r="S31" s="72"/>
      <c r="T31" s="72"/>
      <c r="U31" s="72"/>
      <c r="V31" s="72"/>
      <c r="W31" s="72"/>
      <c r="X31" s="75"/>
      <c r="Y31" s="117" t="s">
        <v>707</v>
      </c>
    </row>
    <row r="32" spans="2:25" ht="15" customHeight="1">
      <c r="B32" s="50"/>
      <c r="C32" s="51"/>
      <c r="D32" s="603"/>
      <c r="E32" s="604"/>
      <c r="F32" s="315" t="s">
        <v>530</v>
      </c>
      <c r="G32" s="71"/>
      <c r="H32" s="71"/>
      <c r="I32" s="71"/>
      <c r="J32" s="71"/>
      <c r="K32" s="51"/>
      <c r="L32" s="542" t="s">
        <v>531</v>
      </c>
      <c r="M32" s="543"/>
      <c r="N32" s="543"/>
      <c r="O32" s="543"/>
      <c r="P32" s="594" t="s">
        <v>716</v>
      </c>
      <c r="Q32" s="595"/>
      <c r="R32" s="107" t="s">
        <v>534</v>
      </c>
      <c r="S32" s="108"/>
      <c r="T32" s="108"/>
      <c r="U32" s="108"/>
      <c r="V32" s="108"/>
      <c r="W32" s="108"/>
      <c r="X32" s="316"/>
      <c r="Y32" s="590" t="s">
        <v>706</v>
      </c>
    </row>
    <row r="33" spans="2:25" ht="15" customHeight="1">
      <c r="B33" s="58"/>
      <c r="C33" s="60"/>
      <c r="D33" s="605"/>
      <c r="E33" s="606"/>
      <c r="F33" s="17"/>
      <c r="G33" s="59"/>
      <c r="H33" s="59"/>
      <c r="I33" s="59"/>
      <c r="J33" s="59"/>
      <c r="K33" s="60"/>
      <c r="L33" s="544"/>
      <c r="M33" s="545"/>
      <c r="N33" s="545"/>
      <c r="O33" s="545"/>
      <c r="P33" s="596"/>
      <c r="Q33" s="597"/>
      <c r="R33" s="317" t="s">
        <v>529</v>
      </c>
      <c r="S33" s="318"/>
      <c r="T33" s="318"/>
      <c r="U33" s="318"/>
      <c r="V33" s="318"/>
      <c r="W33" s="318"/>
      <c r="X33" s="319"/>
      <c r="Y33" s="591"/>
    </row>
    <row r="34" spans="2:25" ht="15" customHeight="1">
      <c r="B34" s="475" t="s">
        <v>547</v>
      </c>
      <c r="C34" s="476"/>
      <c r="D34" s="476"/>
      <c r="E34" s="476"/>
      <c r="F34" s="524"/>
      <c r="G34" s="524"/>
      <c r="H34" s="524"/>
      <c r="I34" s="524"/>
      <c r="J34" s="524"/>
      <c r="K34" s="524"/>
      <c r="L34" s="524"/>
      <c r="M34" s="524"/>
      <c r="N34" s="524"/>
      <c r="O34" s="524"/>
      <c r="P34" s="524"/>
      <c r="Q34" s="524"/>
      <c r="R34" s="525"/>
      <c r="S34" s="525"/>
      <c r="T34" s="525"/>
      <c r="U34" s="525"/>
      <c r="V34" s="525"/>
      <c r="W34" s="525"/>
      <c r="X34" s="525"/>
      <c r="Y34" s="477"/>
    </row>
    <row r="35" spans="2:25" ht="15" customHeight="1">
      <c r="B35" s="45"/>
      <c r="C35" s="65"/>
      <c r="D35" s="526" t="s">
        <v>78</v>
      </c>
      <c r="E35" s="527"/>
      <c r="F35" s="36" t="s">
        <v>66</v>
      </c>
      <c r="G35" s="36"/>
      <c r="H35" s="36"/>
      <c r="I35" s="36"/>
      <c r="J35" s="36"/>
      <c r="K35" s="37"/>
      <c r="L35" s="530">
        <v>2</v>
      </c>
      <c r="M35" s="531"/>
      <c r="N35" s="19" t="s">
        <v>277</v>
      </c>
      <c r="O35" s="61"/>
      <c r="P35" s="61"/>
      <c r="Q35" s="61"/>
      <c r="R35" s="14" t="s">
        <v>240</v>
      </c>
      <c r="S35" s="36"/>
      <c r="T35" s="36"/>
      <c r="U35" s="36"/>
      <c r="V35" s="36"/>
      <c r="W35" s="36"/>
      <c r="X35" s="37"/>
      <c r="Y35" s="117" t="s">
        <v>707</v>
      </c>
    </row>
    <row r="36" spans="2:25" ht="15" customHeight="1">
      <c r="B36" s="50"/>
      <c r="C36" s="70"/>
      <c r="D36" s="528"/>
      <c r="E36" s="529"/>
      <c r="F36" s="36" t="s">
        <v>79</v>
      </c>
      <c r="G36" s="36"/>
      <c r="H36" s="36"/>
      <c r="I36" s="36"/>
      <c r="J36" s="36"/>
      <c r="K36" s="37"/>
      <c r="L36" s="530">
        <v>7.1</v>
      </c>
      <c r="M36" s="531"/>
      <c r="N36" s="61" t="s">
        <v>112</v>
      </c>
      <c r="O36" s="61"/>
      <c r="P36" s="61"/>
      <c r="Q36" s="62"/>
      <c r="R36" s="14" t="s">
        <v>206</v>
      </c>
      <c r="S36" s="36"/>
      <c r="T36" s="36"/>
      <c r="U36" s="36"/>
      <c r="V36" s="36"/>
      <c r="W36" s="36"/>
      <c r="X36" s="37"/>
      <c r="Y36" s="117" t="s">
        <v>707</v>
      </c>
    </row>
    <row r="37" spans="2:25" ht="15" customHeight="1">
      <c r="B37" s="50"/>
      <c r="C37" s="70"/>
      <c r="D37" s="528"/>
      <c r="E37" s="529"/>
      <c r="F37" s="36" t="s">
        <v>80</v>
      </c>
      <c r="G37" s="36"/>
      <c r="H37" s="36"/>
      <c r="I37" s="36"/>
      <c r="J37" s="36"/>
      <c r="K37" s="37"/>
      <c r="L37" s="530">
        <v>7.29</v>
      </c>
      <c r="M37" s="531"/>
      <c r="N37" s="61" t="s">
        <v>112</v>
      </c>
      <c r="O37" s="61"/>
      <c r="P37" s="61"/>
      <c r="Q37" s="61"/>
      <c r="R37" s="14" t="s">
        <v>207</v>
      </c>
      <c r="S37" s="36"/>
      <c r="T37" s="36"/>
      <c r="U37" s="36"/>
      <c r="V37" s="36"/>
      <c r="W37" s="36"/>
      <c r="X37" s="37"/>
      <c r="Y37" s="117" t="s">
        <v>707</v>
      </c>
    </row>
    <row r="38" spans="2:25" ht="15" customHeight="1">
      <c r="B38" s="50"/>
      <c r="C38" s="70"/>
      <c r="D38" s="111"/>
      <c r="E38" s="112"/>
      <c r="F38" s="15" t="s">
        <v>114</v>
      </c>
      <c r="G38" s="36"/>
      <c r="H38" s="36"/>
      <c r="I38" s="36"/>
      <c r="J38" s="36"/>
      <c r="K38" s="37"/>
      <c r="L38" s="453" t="s">
        <v>703</v>
      </c>
      <c r="M38" s="454"/>
      <c r="N38" s="61"/>
      <c r="O38" s="61"/>
      <c r="P38" s="61"/>
      <c r="Q38" s="61"/>
      <c r="R38" s="17" t="s">
        <v>535</v>
      </c>
      <c r="S38" s="59"/>
      <c r="T38" s="59"/>
      <c r="U38" s="59"/>
      <c r="V38" s="59"/>
      <c r="W38" s="59"/>
      <c r="X38" s="60"/>
      <c r="Y38" s="117" t="s">
        <v>707</v>
      </c>
    </row>
    <row r="39" spans="2:25" ht="15" customHeight="1">
      <c r="B39" s="50"/>
      <c r="C39" s="70"/>
      <c r="D39" s="52"/>
      <c r="E39" s="53"/>
      <c r="F39" s="15" t="s">
        <v>208</v>
      </c>
      <c r="G39" s="36"/>
      <c r="H39" s="36"/>
      <c r="I39" s="36"/>
      <c r="J39" s="36"/>
      <c r="K39" s="36"/>
      <c r="L39" s="113"/>
      <c r="M39" s="55">
        <v>0.65</v>
      </c>
      <c r="N39" s="61" t="s">
        <v>112</v>
      </c>
      <c r="O39" s="61"/>
      <c r="P39" s="61"/>
      <c r="Q39" s="61"/>
      <c r="R39" s="17" t="s">
        <v>209</v>
      </c>
      <c r="S39" s="59"/>
      <c r="T39" s="59"/>
      <c r="U39" s="59"/>
      <c r="V39" s="59"/>
      <c r="W39" s="59"/>
      <c r="X39" s="60"/>
      <c r="Y39" s="117" t="s">
        <v>707</v>
      </c>
    </row>
    <row r="40" spans="2:25" ht="15" customHeight="1">
      <c r="B40" s="50"/>
      <c r="C40" s="23"/>
      <c r="D40" s="464" t="s">
        <v>115</v>
      </c>
      <c r="E40" s="465"/>
      <c r="F40" s="14" t="s">
        <v>249</v>
      </c>
      <c r="G40" s="36"/>
      <c r="H40" s="36"/>
      <c r="I40" s="36"/>
      <c r="J40" s="36"/>
      <c r="K40" s="36"/>
      <c r="L40" s="140" t="s">
        <v>713</v>
      </c>
      <c r="M40" s="72"/>
      <c r="N40" s="39"/>
      <c r="O40" s="61"/>
      <c r="P40" s="61"/>
      <c r="Q40" s="62"/>
      <c r="R40" s="14" t="s">
        <v>116</v>
      </c>
      <c r="S40" s="36"/>
      <c r="T40" s="36"/>
      <c r="U40" s="36"/>
      <c r="V40" s="36"/>
      <c r="W40" s="36"/>
      <c r="X40" s="37"/>
      <c r="Y40" s="117" t="s">
        <v>707</v>
      </c>
    </row>
    <row r="41" spans="2:25" ht="15" customHeight="1">
      <c r="B41" s="475" t="s">
        <v>548</v>
      </c>
      <c r="C41" s="476"/>
      <c r="D41" s="476"/>
      <c r="E41" s="476"/>
      <c r="F41" s="476"/>
      <c r="G41" s="476"/>
      <c r="H41" s="476"/>
      <c r="I41" s="476"/>
      <c r="J41" s="476"/>
      <c r="K41" s="476"/>
      <c r="L41" s="476"/>
      <c r="M41" s="476"/>
      <c r="N41" s="476"/>
      <c r="O41" s="476"/>
      <c r="P41" s="476"/>
      <c r="Q41" s="476"/>
      <c r="R41" s="476"/>
      <c r="S41" s="476"/>
      <c r="T41" s="476"/>
      <c r="U41" s="476"/>
      <c r="V41" s="476"/>
      <c r="W41" s="476"/>
      <c r="X41" s="476"/>
      <c r="Y41" s="477"/>
    </row>
    <row r="42" spans="2:25" ht="15" customHeight="1">
      <c r="B42" s="45"/>
      <c r="C42" s="22"/>
      <c r="D42" s="550" t="s">
        <v>117</v>
      </c>
      <c r="E42" s="467"/>
      <c r="F42" s="20" t="s">
        <v>250</v>
      </c>
      <c r="G42" s="21"/>
      <c r="H42" s="21"/>
      <c r="I42" s="21"/>
      <c r="J42" s="21"/>
      <c r="K42" s="32"/>
      <c r="L42" s="447"/>
      <c r="M42" s="448"/>
      <c r="N42" s="448"/>
      <c r="O42" s="448"/>
      <c r="P42" s="448"/>
      <c r="Q42" s="448"/>
      <c r="R42" s="448"/>
      <c r="S42" s="448"/>
      <c r="T42" s="448"/>
      <c r="U42" s="448"/>
      <c r="V42" s="448"/>
      <c r="W42" s="448"/>
      <c r="X42" s="448"/>
      <c r="Y42" s="449"/>
    </row>
    <row r="43" spans="2:25" ht="15" customHeight="1">
      <c r="B43" s="50"/>
      <c r="C43" s="23"/>
      <c r="D43" s="551"/>
      <c r="E43" s="469"/>
      <c r="F43" s="76" t="s">
        <v>251</v>
      </c>
      <c r="G43" s="21"/>
      <c r="H43" s="21"/>
      <c r="I43" s="21"/>
      <c r="J43" s="21"/>
      <c r="K43" s="32"/>
      <c r="L43" s="455" t="s">
        <v>94</v>
      </c>
      <c r="M43" s="463"/>
      <c r="N43" s="77"/>
      <c r="O43" s="19"/>
      <c r="P43" s="61"/>
      <c r="Q43" s="62"/>
      <c r="R43" s="14" t="s">
        <v>118</v>
      </c>
      <c r="S43" s="36"/>
      <c r="T43" s="36"/>
      <c r="U43" s="36"/>
      <c r="V43" s="36"/>
      <c r="W43" s="36"/>
      <c r="X43" s="37"/>
      <c r="Y43" s="117" t="s">
        <v>707</v>
      </c>
    </row>
    <row r="44" spans="2:25" ht="15" customHeight="1">
      <c r="B44" s="50"/>
      <c r="C44" s="23"/>
      <c r="D44" s="450" t="s">
        <v>119</v>
      </c>
      <c r="E44" s="465"/>
      <c r="F44" s="76" t="s">
        <v>536</v>
      </c>
      <c r="G44" s="36"/>
      <c r="H44" s="36"/>
      <c r="I44" s="36"/>
      <c r="J44" s="36"/>
      <c r="K44" s="37"/>
      <c r="L44" s="455" t="s">
        <v>245</v>
      </c>
      <c r="M44" s="463"/>
      <c r="N44" s="463"/>
      <c r="O44" s="463"/>
      <c r="P44" s="463"/>
      <c r="Q44" s="573"/>
      <c r="R44" s="14" t="s">
        <v>537</v>
      </c>
      <c r="S44" s="36"/>
      <c r="T44" s="36"/>
      <c r="U44" s="36"/>
      <c r="V44" s="36"/>
      <c r="W44" s="36"/>
      <c r="X44" s="37"/>
      <c r="Y44" s="117" t="s">
        <v>707</v>
      </c>
    </row>
    <row r="45" spans="2:25" ht="15" customHeight="1">
      <c r="B45" s="475" t="s">
        <v>549</v>
      </c>
      <c r="C45" s="476"/>
      <c r="D45" s="476"/>
      <c r="E45" s="476"/>
      <c r="F45" s="476"/>
      <c r="G45" s="476"/>
      <c r="H45" s="476"/>
      <c r="I45" s="476"/>
      <c r="J45" s="476"/>
      <c r="K45" s="476"/>
      <c r="L45" s="476"/>
      <c r="M45" s="476"/>
      <c r="N45" s="476"/>
      <c r="O45" s="476"/>
      <c r="P45" s="476"/>
      <c r="Q45" s="476"/>
      <c r="R45" s="476"/>
      <c r="S45" s="476"/>
      <c r="T45" s="476"/>
      <c r="U45" s="476"/>
      <c r="V45" s="476"/>
      <c r="W45" s="476"/>
      <c r="X45" s="476"/>
      <c r="Y45" s="477"/>
    </row>
    <row r="46" spans="2:25" ht="15" customHeight="1">
      <c r="B46" s="45"/>
      <c r="C46" s="22"/>
      <c r="D46" s="466" t="s">
        <v>541</v>
      </c>
      <c r="E46" s="467"/>
      <c r="F46" s="20" t="s">
        <v>252</v>
      </c>
      <c r="G46" s="21"/>
      <c r="H46" s="21"/>
      <c r="I46" s="21"/>
      <c r="J46" s="21"/>
      <c r="K46" s="32"/>
      <c r="L46" s="447"/>
      <c r="M46" s="448"/>
      <c r="N46" s="448"/>
      <c r="O46" s="448"/>
      <c r="P46" s="448"/>
      <c r="Q46" s="448"/>
      <c r="R46" s="448"/>
      <c r="S46" s="448"/>
      <c r="T46" s="448"/>
      <c r="U46" s="448"/>
      <c r="V46" s="448"/>
      <c r="W46" s="448"/>
      <c r="X46" s="448"/>
      <c r="Y46" s="449"/>
    </row>
    <row r="47" spans="2:25" ht="15" customHeight="1">
      <c r="B47" s="50"/>
      <c r="C47" s="23"/>
      <c r="D47" s="468"/>
      <c r="E47" s="469"/>
      <c r="F47" s="76" t="s">
        <v>253</v>
      </c>
      <c r="G47" s="21"/>
      <c r="H47" s="21"/>
      <c r="I47" s="21"/>
      <c r="J47" s="21"/>
      <c r="K47" s="32"/>
      <c r="L47" s="141" t="s">
        <v>241</v>
      </c>
      <c r="M47" s="73"/>
      <c r="N47" s="77"/>
      <c r="O47" s="19"/>
      <c r="P47" s="61"/>
      <c r="Q47" s="62"/>
      <c r="R47" s="14" t="s">
        <v>121</v>
      </c>
      <c r="S47" s="36"/>
      <c r="T47" s="36"/>
      <c r="U47" s="36"/>
      <c r="V47" s="36"/>
      <c r="W47" s="36"/>
      <c r="X47" s="37"/>
      <c r="Y47" s="117" t="s">
        <v>707</v>
      </c>
    </row>
    <row r="48" spans="2:25" ht="15" customHeight="1">
      <c r="B48" s="50"/>
      <c r="C48" s="23"/>
      <c r="D48" s="468"/>
      <c r="E48" s="469"/>
      <c r="F48" s="76" t="s">
        <v>538</v>
      </c>
      <c r="G48" s="36"/>
      <c r="H48" s="36"/>
      <c r="I48" s="36"/>
      <c r="J48" s="36"/>
      <c r="K48" s="37"/>
      <c r="L48" s="455" t="s">
        <v>241</v>
      </c>
      <c r="M48" s="463"/>
      <c r="N48" s="39"/>
      <c r="O48" s="19"/>
      <c r="P48" s="61"/>
      <c r="Q48" s="62"/>
      <c r="R48" s="14" t="s">
        <v>122</v>
      </c>
      <c r="S48" s="36"/>
      <c r="T48" s="36"/>
      <c r="U48" s="36"/>
      <c r="V48" s="36"/>
      <c r="W48" s="36"/>
      <c r="X48" s="37"/>
      <c r="Y48" s="117" t="s">
        <v>707</v>
      </c>
    </row>
    <row r="49" spans="2:25" ht="15" customHeight="1">
      <c r="B49" s="50"/>
      <c r="C49" s="23"/>
      <c r="D49" s="461"/>
      <c r="E49" s="462"/>
      <c r="F49" s="76" t="s">
        <v>542</v>
      </c>
      <c r="G49" s="36"/>
      <c r="H49" s="36"/>
      <c r="I49" s="36"/>
      <c r="J49" s="36"/>
      <c r="K49" s="37"/>
      <c r="L49" s="455" t="s">
        <v>246</v>
      </c>
      <c r="M49" s="463"/>
      <c r="N49" s="463"/>
      <c r="O49" s="463"/>
      <c r="P49" s="463"/>
      <c r="Q49" s="573"/>
      <c r="R49" s="14" t="s">
        <v>539</v>
      </c>
      <c r="S49" s="36"/>
      <c r="T49" s="36"/>
      <c r="U49" s="36"/>
      <c r="V49" s="36"/>
      <c r="W49" s="36"/>
      <c r="X49" s="37"/>
      <c r="Y49" s="117" t="s">
        <v>707</v>
      </c>
    </row>
    <row r="50" spans="2:25" ht="15" customHeight="1">
      <c r="B50" s="50"/>
      <c r="C50" s="23"/>
      <c r="D50" s="574" t="s">
        <v>120</v>
      </c>
      <c r="E50" s="575"/>
      <c r="F50" s="14" t="s">
        <v>123</v>
      </c>
      <c r="G50" s="36"/>
      <c r="H50" s="36"/>
      <c r="I50" s="36"/>
      <c r="J50" s="36"/>
      <c r="K50" s="37"/>
      <c r="L50" s="142" t="s">
        <v>241</v>
      </c>
      <c r="M50" s="72"/>
      <c r="N50" s="39"/>
      <c r="O50" s="61"/>
      <c r="P50" s="61"/>
      <c r="Q50" s="62"/>
      <c r="R50" s="14" t="s">
        <v>540</v>
      </c>
      <c r="S50" s="36"/>
      <c r="T50" s="36"/>
      <c r="U50" s="36"/>
      <c r="V50" s="36"/>
      <c r="W50" s="36"/>
      <c r="X50" s="37"/>
      <c r="Y50" s="117" t="s">
        <v>707</v>
      </c>
    </row>
    <row r="51" spans="2:25" ht="15" customHeight="1">
      <c r="B51" s="50"/>
      <c r="C51" s="23"/>
      <c r="D51" s="576"/>
      <c r="E51" s="577"/>
      <c r="F51" s="14" t="s">
        <v>124</v>
      </c>
      <c r="G51" s="36"/>
      <c r="H51" s="36"/>
      <c r="I51" s="36"/>
      <c r="J51" s="36"/>
      <c r="K51" s="37"/>
      <c r="L51" s="455" t="s">
        <v>247</v>
      </c>
      <c r="M51" s="463"/>
      <c r="N51" s="463"/>
      <c r="O51" s="463"/>
      <c r="P51" s="463"/>
      <c r="Q51" s="573"/>
      <c r="R51" s="14" t="s">
        <v>94</v>
      </c>
      <c r="S51" s="36"/>
      <c r="T51" s="36"/>
      <c r="U51" s="36"/>
      <c r="V51" s="36"/>
      <c r="W51" s="36"/>
      <c r="X51" s="37"/>
      <c r="Y51" s="117" t="s">
        <v>707</v>
      </c>
    </row>
    <row r="52" spans="2:25" ht="15" customHeight="1">
      <c r="B52" s="50"/>
      <c r="C52" s="23"/>
      <c r="D52" s="576"/>
      <c r="E52" s="577"/>
      <c r="F52" s="14" t="s">
        <v>212</v>
      </c>
      <c r="G52" s="36"/>
      <c r="H52" s="36"/>
      <c r="I52" s="36"/>
      <c r="J52" s="36"/>
      <c r="K52" s="37"/>
      <c r="L52" s="598"/>
      <c r="M52" s="599"/>
      <c r="N52" s="599"/>
      <c r="O52" s="599"/>
      <c r="P52" s="599"/>
      <c r="Q52" s="599"/>
      <c r="R52" s="599"/>
      <c r="S52" s="599"/>
      <c r="T52" s="599"/>
      <c r="U52" s="599"/>
      <c r="V52" s="599"/>
      <c r="W52" s="599"/>
      <c r="X52" s="599"/>
      <c r="Y52" s="600"/>
    </row>
    <row r="53" spans="2:25" ht="15" customHeight="1">
      <c r="B53" s="50"/>
      <c r="C53" s="23"/>
      <c r="D53" s="576"/>
      <c r="E53" s="577"/>
      <c r="F53" s="76" t="s">
        <v>215</v>
      </c>
      <c r="G53" s="21"/>
      <c r="H53" s="36"/>
      <c r="I53" s="36"/>
      <c r="J53" s="36"/>
      <c r="K53" s="37"/>
      <c r="L53" s="530">
        <v>150</v>
      </c>
      <c r="M53" s="531"/>
      <c r="N53" s="19" t="s">
        <v>213</v>
      </c>
      <c r="O53" s="19"/>
      <c r="P53" s="61"/>
      <c r="Q53" s="62"/>
      <c r="R53" s="14" t="s">
        <v>214</v>
      </c>
      <c r="S53" s="36"/>
      <c r="T53" s="36"/>
      <c r="U53" s="36"/>
      <c r="V53" s="36"/>
      <c r="W53" s="36"/>
      <c r="X53" s="37"/>
      <c r="Y53" s="117" t="s">
        <v>707</v>
      </c>
    </row>
    <row r="54" spans="2:25" ht="15" customHeight="1">
      <c r="B54" s="50"/>
      <c r="C54" s="23"/>
      <c r="D54" s="576"/>
      <c r="E54" s="577"/>
      <c r="F54" s="76" t="s">
        <v>217</v>
      </c>
      <c r="G54" s="21"/>
      <c r="H54" s="36"/>
      <c r="I54" s="36"/>
      <c r="J54" s="36"/>
      <c r="K54" s="37"/>
      <c r="L54" s="109"/>
      <c r="M54" s="110">
        <v>2</v>
      </c>
      <c r="N54" s="19" t="s">
        <v>98</v>
      </c>
      <c r="O54" s="19" t="s">
        <v>278</v>
      </c>
      <c r="P54" s="61"/>
      <c r="Q54" s="62"/>
      <c r="R54" s="14" t="s">
        <v>216</v>
      </c>
      <c r="S54" s="36"/>
      <c r="T54" s="36"/>
      <c r="U54" s="36"/>
      <c r="V54" s="36"/>
      <c r="W54" s="36"/>
      <c r="X54" s="37"/>
      <c r="Y54" s="117" t="s">
        <v>707</v>
      </c>
    </row>
    <row r="55" spans="2:25" ht="15" customHeight="1">
      <c r="B55" s="50"/>
      <c r="C55" s="23"/>
      <c r="D55" s="576"/>
      <c r="E55" s="577"/>
      <c r="F55" s="76" t="s">
        <v>218</v>
      </c>
      <c r="G55" s="36"/>
      <c r="H55" s="36"/>
      <c r="I55" s="36"/>
      <c r="J55" s="36"/>
      <c r="K55" s="37"/>
      <c r="L55" s="530">
        <v>500</v>
      </c>
      <c r="M55" s="531"/>
      <c r="N55" s="19" t="s">
        <v>213</v>
      </c>
      <c r="O55" s="19"/>
      <c r="P55" s="61"/>
      <c r="Q55" s="62"/>
      <c r="R55" s="14" t="s">
        <v>219</v>
      </c>
      <c r="S55" s="36"/>
      <c r="T55" s="36"/>
      <c r="U55" s="36"/>
      <c r="V55" s="36"/>
      <c r="W55" s="36"/>
      <c r="X55" s="37"/>
      <c r="Y55" s="117" t="s">
        <v>707</v>
      </c>
    </row>
    <row r="56" spans="2:25" ht="15" customHeight="1">
      <c r="B56" s="50"/>
      <c r="C56" s="23"/>
      <c r="D56" s="576"/>
      <c r="E56" s="577"/>
      <c r="F56" s="76" t="s">
        <v>220</v>
      </c>
      <c r="G56" s="36"/>
      <c r="H56" s="36"/>
      <c r="I56" s="36"/>
      <c r="J56" s="36"/>
      <c r="K56" s="37"/>
      <c r="L56" s="530">
        <v>1000</v>
      </c>
      <c r="M56" s="531"/>
      <c r="N56" s="19" t="s">
        <v>213</v>
      </c>
      <c r="O56" s="19"/>
      <c r="P56" s="61"/>
      <c r="Q56" s="62"/>
      <c r="R56" s="14" t="s">
        <v>221</v>
      </c>
      <c r="S56" s="36"/>
      <c r="T56" s="36"/>
      <c r="U56" s="36"/>
      <c r="V56" s="36"/>
      <c r="W56" s="36"/>
      <c r="X56" s="37"/>
      <c r="Y56" s="117" t="s">
        <v>707</v>
      </c>
    </row>
    <row r="57" spans="2:25" ht="15" customHeight="1">
      <c r="B57" s="475" t="s">
        <v>550</v>
      </c>
      <c r="C57" s="476"/>
      <c r="D57" s="476"/>
      <c r="E57" s="476"/>
      <c r="F57" s="476"/>
      <c r="G57" s="476"/>
      <c r="H57" s="476"/>
      <c r="I57" s="476"/>
      <c r="J57" s="476"/>
      <c r="K57" s="476"/>
      <c r="L57" s="476"/>
      <c r="M57" s="476"/>
      <c r="N57" s="476"/>
      <c r="O57" s="476"/>
      <c r="P57" s="476"/>
      <c r="Q57" s="476"/>
      <c r="R57" s="476"/>
      <c r="S57" s="476"/>
      <c r="T57" s="476"/>
      <c r="U57" s="476"/>
      <c r="V57" s="476"/>
      <c r="W57" s="476"/>
      <c r="X57" s="476"/>
      <c r="Y57" s="477"/>
    </row>
    <row r="58" spans="2:25" ht="15" customHeight="1">
      <c r="B58" s="45"/>
      <c r="C58" s="22"/>
      <c r="D58" s="550" t="s">
        <v>556</v>
      </c>
      <c r="E58" s="467"/>
      <c r="F58" s="20" t="s">
        <v>125</v>
      </c>
      <c r="G58" s="21"/>
      <c r="H58" s="21"/>
      <c r="I58" s="21"/>
      <c r="J58" s="21"/>
      <c r="K58" s="32"/>
      <c r="L58" s="447"/>
      <c r="M58" s="448"/>
      <c r="N58" s="448"/>
      <c r="O58" s="448"/>
      <c r="P58" s="448"/>
      <c r="Q58" s="448"/>
      <c r="R58" s="448"/>
      <c r="S58" s="448"/>
      <c r="T58" s="448"/>
      <c r="U58" s="448"/>
      <c r="V58" s="448"/>
      <c r="W58" s="448"/>
      <c r="X58" s="448"/>
      <c r="Y58" s="449"/>
    </row>
    <row r="59" spans="2:25" ht="15" customHeight="1">
      <c r="B59" s="50"/>
      <c r="C59" s="23"/>
      <c r="D59" s="551"/>
      <c r="E59" s="469"/>
      <c r="F59" s="76" t="s">
        <v>254</v>
      </c>
      <c r="G59" s="21"/>
      <c r="H59" s="21"/>
      <c r="I59" s="21"/>
      <c r="J59" s="21"/>
      <c r="K59" s="32"/>
      <c r="L59" s="345" t="s">
        <v>704</v>
      </c>
      <c r="M59" s="55"/>
      <c r="N59" s="28"/>
      <c r="O59" s="143"/>
      <c r="P59" s="48"/>
      <c r="Q59" s="49"/>
      <c r="R59" s="14" t="s">
        <v>562</v>
      </c>
      <c r="S59" s="36"/>
      <c r="T59" s="36"/>
      <c r="U59" s="36"/>
      <c r="V59" s="36"/>
      <c r="W59" s="36"/>
      <c r="X59" s="37"/>
      <c r="Y59" s="117" t="s">
        <v>707</v>
      </c>
    </row>
    <row r="60" spans="2:25" ht="15" customHeight="1">
      <c r="B60" s="50"/>
      <c r="C60" s="23"/>
      <c r="D60" s="551"/>
      <c r="E60" s="469"/>
      <c r="F60" s="16" t="s">
        <v>557</v>
      </c>
      <c r="G60" s="321"/>
      <c r="H60" s="321"/>
      <c r="I60" s="321"/>
      <c r="J60" s="321"/>
      <c r="K60" s="322"/>
      <c r="L60" s="547" t="s">
        <v>765</v>
      </c>
      <c r="M60" s="548"/>
      <c r="N60" s="548"/>
      <c r="O60" s="548"/>
      <c r="P60" s="548"/>
      <c r="Q60" s="549"/>
      <c r="R60" s="16" t="s">
        <v>558</v>
      </c>
      <c r="S60" s="64"/>
      <c r="T60" s="64"/>
      <c r="U60" s="64"/>
      <c r="V60" s="64"/>
      <c r="W60" s="64"/>
      <c r="X60" s="46"/>
      <c r="Y60" s="590" t="s">
        <v>706</v>
      </c>
    </row>
    <row r="61" spans="2:25" ht="15" customHeight="1">
      <c r="B61" s="50"/>
      <c r="C61" s="23"/>
      <c r="D61" s="551"/>
      <c r="E61" s="469"/>
      <c r="F61" s="323"/>
      <c r="G61" s="59"/>
      <c r="H61" s="59"/>
      <c r="I61" s="59"/>
      <c r="J61" s="59"/>
      <c r="K61" s="60"/>
      <c r="L61" s="451">
        <v>3622.55</v>
      </c>
      <c r="M61" s="452"/>
      <c r="N61" s="122" t="s">
        <v>222</v>
      </c>
      <c r="O61" s="122"/>
      <c r="P61" s="66"/>
      <c r="Q61" s="67"/>
      <c r="R61" s="17" t="s">
        <v>126</v>
      </c>
      <c r="S61" s="59"/>
      <c r="T61" s="59"/>
      <c r="U61" s="59"/>
      <c r="V61" s="59"/>
      <c r="W61" s="59"/>
      <c r="X61" s="60"/>
      <c r="Y61" s="591"/>
    </row>
    <row r="62" spans="2:25" ht="15" customHeight="1">
      <c r="B62" s="50"/>
      <c r="C62" s="23"/>
      <c r="D62" s="551"/>
      <c r="E62" s="469"/>
      <c r="F62" s="76" t="s">
        <v>666</v>
      </c>
      <c r="G62" s="36"/>
      <c r="H62" s="36"/>
      <c r="I62" s="36"/>
      <c r="J62" s="36"/>
      <c r="K62" s="37"/>
      <c r="L62" s="141" t="s">
        <v>94</v>
      </c>
      <c r="M62" s="73"/>
      <c r="N62" s="77"/>
      <c r="O62" s="19"/>
      <c r="P62" s="61"/>
      <c r="Q62" s="62"/>
      <c r="R62" s="16" t="s">
        <v>667</v>
      </c>
      <c r="S62" s="64"/>
      <c r="T62" s="64"/>
      <c r="U62" s="64"/>
      <c r="V62" s="64"/>
      <c r="W62" s="64"/>
      <c r="X62" s="46"/>
      <c r="Y62" s="117" t="s">
        <v>707</v>
      </c>
    </row>
    <row r="63" spans="2:25" ht="15" customHeight="1">
      <c r="B63" s="50"/>
      <c r="C63" s="23"/>
      <c r="D63" s="552"/>
      <c r="E63" s="462"/>
      <c r="F63" s="76" t="s">
        <v>566</v>
      </c>
      <c r="G63" s="36"/>
      <c r="H63" s="36"/>
      <c r="I63" s="36"/>
      <c r="J63" s="36"/>
      <c r="K63" s="37"/>
      <c r="L63" s="584">
        <v>5000</v>
      </c>
      <c r="M63" s="454"/>
      <c r="N63" s="19" t="s">
        <v>222</v>
      </c>
      <c r="O63" s="19"/>
      <c r="P63" s="61"/>
      <c r="Q63" s="62"/>
      <c r="R63" s="14" t="s">
        <v>559</v>
      </c>
      <c r="S63" s="36"/>
      <c r="T63" s="36"/>
      <c r="U63" s="36"/>
      <c r="V63" s="36"/>
      <c r="W63" s="36"/>
      <c r="X63" s="37"/>
      <c r="Y63" s="117" t="s">
        <v>707</v>
      </c>
    </row>
    <row r="64" spans="2:25" ht="15" customHeight="1">
      <c r="B64" s="50"/>
      <c r="C64" s="23"/>
      <c r="D64" s="550" t="s">
        <v>631</v>
      </c>
      <c r="E64" s="467"/>
      <c r="F64" s="16" t="s">
        <v>560</v>
      </c>
      <c r="G64" s="64"/>
      <c r="H64" s="64"/>
      <c r="I64" s="64"/>
      <c r="J64" s="64"/>
      <c r="K64" s="46"/>
      <c r="L64" s="141" t="s">
        <v>94</v>
      </c>
      <c r="M64" s="73"/>
      <c r="N64" s="77"/>
      <c r="O64" s="19"/>
      <c r="P64" s="61"/>
      <c r="Q64" s="62"/>
      <c r="R64" s="16" t="s">
        <v>561</v>
      </c>
      <c r="S64" s="64"/>
      <c r="T64" s="64"/>
      <c r="U64" s="64"/>
      <c r="V64" s="64"/>
      <c r="W64" s="64"/>
      <c r="X64" s="46"/>
      <c r="Y64" s="117" t="s">
        <v>707</v>
      </c>
    </row>
    <row r="65" spans="2:25" ht="15" customHeight="1">
      <c r="B65" s="50"/>
      <c r="C65" s="23"/>
      <c r="D65" s="551"/>
      <c r="E65" s="469"/>
      <c r="F65" s="76" t="s">
        <v>567</v>
      </c>
      <c r="G65" s="64"/>
      <c r="H65" s="64"/>
      <c r="I65" s="64"/>
      <c r="J65" s="64"/>
      <c r="K65" s="46"/>
      <c r="L65" s="141" t="s">
        <v>94</v>
      </c>
      <c r="M65" s="73"/>
      <c r="N65" s="77"/>
      <c r="O65" s="19"/>
      <c r="P65" s="61"/>
      <c r="Q65" s="62"/>
      <c r="R65" s="16" t="s">
        <v>568</v>
      </c>
      <c r="S65" s="64"/>
      <c r="T65" s="64"/>
      <c r="U65" s="64"/>
      <c r="V65" s="64"/>
      <c r="W65" s="64"/>
      <c r="X65" s="46"/>
      <c r="Y65" s="117" t="s">
        <v>707</v>
      </c>
    </row>
    <row r="66" spans="2:25" ht="15" customHeight="1">
      <c r="B66" s="50"/>
      <c r="C66" s="23"/>
      <c r="D66" s="551"/>
      <c r="E66" s="469"/>
      <c r="F66" s="76" t="s">
        <v>565</v>
      </c>
      <c r="G66" s="64"/>
      <c r="H66" s="64"/>
      <c r="I66" s="64"/>
      <c r="J66" s="64"/>
      <c r="K66" s="46"/>
      <c r="L66" s="453" t="s">
        <v>696</v>
      </c>
      <c r="M66" s="454"/>
      <c r="N66" s="19" t="s">
        <v>222</v>
      </c>
      <c r="O66" s="19"/>
      <c r="P66" s="61"/>
      <c r="Q66" s="62"/>
      <c r="R66" s="14" t="s">
        <v>564</v>
      </c>
      <c r="S66" s="36"/>
      <c r="T66" s="36"/>
      <c r="U66" s="36"/>
      <c r="V66" s="36"/>
      <c r="W66" s="36"/>
      <c r="X66" s="37"/>
      <c r="Y66" s="117" t="s">
        <v>707</v>
      </c>
    </row>
    <row r="67" spans="2:25" ht="15" customHeight="1">
      <c r="B67" s="50"/>
      <c r="C67" s="23"/>
      <c r="D67" s="552"/>
      <c r="E67" s="462"/>
      <c r="F67" s="76" t="s">
        <v>665</v>
      </c>
      <c r="G67" s="64"/>
      <c r="H67" s="64"/>
      <c r="I67" s="64"/>
      <c r="J67" s="64"/>
      <c r="K67" s="46"/>
      <c r="L67" s="141" t="s">
        <v>94</v>
      </c>
      <c r="M67" s="73"/>
      <c r="N67" s="77"/>
      <c r="O67" s="19"/>
      <c r="P67" s="61"/>
      <c r="Q67" s="62"/>
      <c r="R67" s="16" t="s">
        <v>563</v>
      </c>
      <c r="S67" s="64"/>
      <c r="T67" s="64"/>
      <c r="U67" s="64"/>
      <c r="V67" s="64"/>
      <c r="W67" s="64"/>
      <c r="X67" s="46"/>
      <c r="Y67" s="117" t="s">
        <v>707</v>
      </c>
    </row>
    <row r="68" spans="2:25" ht="15" customHeight="1">
      <c r="B68" s="50"/>
      <c r="C68" s="23"/>
      <c r="D68" s="466" t="s">
        <v>632</v>
      </c>
      <c r="E68" s="467"/>
      <c r="F68" s="16" t="s">
        <v>569</v>
      </c>
      <c r="G68" s="64"/>
      <c r="H68" s="64"/>
      <c r="I68" s="64"/>
      <c r="J68" s="64"/>
      <c r="K68" s="46"/>
      <c r="L68" s="141" t="s">
        <v>94</v>
      </c>
      <c r="M68" s="73"/>
      <c r="N68" s="120"/>
      <c r="O68" s="120"/>
      <c r="P68" s="63"/>
      <c r="Q68" s="121"/>
      <c r="R68" s="16" t="s">
        <v>571</v>
      </c>
      <c r="S68" s="64"/>
      <c r="T68" s="64"/>
      <c r="U68" s="64"/>
      <c r="V68" s="64"/>
      <c r="W68" s="64"/>
      <c r="X68" s="46"/>
      <c r="Y68" s="117" t="s">
        <v>707</v>
      </c>
    </row>
    <row r="69" spans="2:25" ht="15" customHeight="1">
      <c r="B69" s="50"/>
      <c r="C69" s="23"/>
      <c r="D69" s="468"/>
      <c r="E69" s="469"/>
      <c r="F69" s="16" t="s">
        <v>570</v>
      </c>
      <c r="G69" s="64"/>
      <c r="H69" s="64"/>
      <c r="I69" s="64"/>
      <c r="J69" s="64"/>
      <c r="K69" s="46"/>
      <c r="L69" s="141" t="s">
        <v>94</v>
      </c>
      <c r="M69" s="73"/>
      <c r="N69" s="120"/>
      <c r="O69" s="120"/>
      <c r="P69" s="63"/>
      <c r="Q69" s="121"/>
      <c r="R69" s="16" t="s">
        <v>572</v>
      </c>
      <c r="S69" s="64"/>
      <c r="T69" s="64"/>
      <c r="U69" s="64"/>
      <c r="V69" s="64"/>
      <c r="W69" s="64"/>
      <c r="X69" s="46"/>
      <c r="Y69" s="117" t="s">
        <v>707</v>
      </c>
    </row>
    <row r="70" spans="2:25" ht="15" customHeight="1">
      <c r="B70" s="50"/>
      <c r="C70" s="23"/>
      <c r="D70" s="468"/>
      <c r="E70" s="469"/>
      <c r="F70" s="16" t="s">
        <v>573</v>
      </c>
      <c r="G70" s="64"/>
      <c r="H70" s="64"/>
      <c r="I70" s="64"/>
      <c r="J70" s="64"/>
      <c r="K70" s="46"/>
      <c r="L70" s="584">
        <v>0</v>
      </c>
      <c r="M70" s="454"/>
      <c r="N70" s="19" t="s">
        <v>574</v>
      </c>
      <c r="O70" s="120"/>
      <c r="P70" s="63"/>
      <c r="Q70" s="121"/>
      <c r="R70" s="16" t="s">
        <v>575</v>
      </c>
      <c r="S70" s="64"/>
      <c r="T70" s="64"/>
      <c r="U70" s="64"/>
      <c r="V70" s="64"/>
      <c r="W70" s="64"/>
      <c r="X70" s="46"/>
      <c r="Y70" s="117" t="s">
        <v>707</v>
      </c>
    </row>
    <row r="71" spans="2:25" ht="15" customHeight="1">
      <c r="B71" s="50"/>
      <c r="C71" s="23"/>
      <c r="D71" s="468"/>
      <c r="E71" s="469"/>
      <c r="F71" s="16" t="s">
        <v>640</v>
      </c>
      <c r="G71" s="64"/>
      <c r="H71" s="64"/>
      <c r="I71" s="64"/>
      <c r="J71" s="64"/>
      <c r="K71" s="46"/>
      <c r="L71" s="346" t="s">
        <v>696</v>
      </c>
      <c r="M71" s="320"/>
      <c r="N71" s="120"/>
      <c r="O71" s="120"/>
      <c r="P71" s="63"/>
      <c r="Q71" s="121"/>
      <c r="R71" s="16" t="s">
        <v>576</v>
      </c>
      <c r="S71" s="64"/>
      <c r="T71" s="64"/>
      <c r="U71" s="64"/>
      <c r="V71" s="64"/>
      <c r="W71" s="64"/>
      <c r="X71" s="46"/>
      <c r="Y71" s="117" t="s">
        <v>707</v>
      </c>
    </row>
    <row r="72" spans="2:25" ht="29.25" customHeight="1">
      <c r="B72" s="50"/>
      <c r="C72" s="23"/>
      <c r="D72" s="468"/>
      <c r="E72" s="469"/>
      <c r="F72" s="74" t="s">
        <v>641</v>
      </c>
      <c r="G72" s="64"/>
      <c r="H72" s="64"/>
      <c r="I72" s="64"/>
      <c r="J72" s="64"/>
      <c r="K72" s="46"/>
      <c r="L72" s="141" t="s">
        <v>94</v>
      </c>
      <c r="M72" s="73"/>
      <c r="N72" s="120"/>
      <c r="O72" s="120"/>
      <c r="P72" s="63"/>
      <c r="Q72" s="63"/>
      <c r="R72" s="472" t="s">
        <v>639</v>
      </c>
      <c r="S72" s="473"/>
      <c r="T72" s="473"/>
      <c r="U72" s="473"/>
      <c r="V72" s="473"/>
      <c r="W72" s="473"/>
      <c r="X72" s="474"/>
      <c r="Y72" s="117" t="s">
        <v>707</v>
      </c>
    </row>
    <row r="73" spans="2:25" ht="15" customHeight="1">
      <c r="B73" s="50"/>
      <c r="C73" s="23"/>
      <c r="D73" s="468"/>
      <c r="E73" s="469"/>
      <c r="F73" s="16" t="s">
        <v>642</v>
      </c>
      <c r="G73" s="64"/>
      <c r="H73" s="64"/>
      <c r="I73" s="64"/>
      <c r="J73" s="64"/>
      <c r="K73" s="46"/>
      <c r="L73" s="455" t="s">
        <v>712</v>
      </c>
      <c r="M73" s="456"/>
      <c r="N73" s="456"/>
      <c r="O73" s="456"/>
      <c r="P73" s="456"/>
      <c r="Q73" s="457"/>
      <c r="R73" s="14" t="s">
        <v>577</v>
      </c>
      <c r="S73" s="36"/>
      <c r="T73" s="36"/>
      <c r="U73" s="36"/>
      <c r="V73" s="36"/>
      <c r="W73" s="36"/>
      <c r="X73" s="37"/>
      <c r="Y73" s="117" t="s">
        <v>707</v>
      </c>
    </row>
    <row r="74" spans="2:25" ht="15" customHeight="1">
      <c r="B74" s="50"/>
      <c r="C74" s="23"/>
      <c r="D74" s="468"/>
      <c r="E74" s="469"/>
      <c r="F74" s="621" t="s">
        <v>643</v>
      </c>
      <c r="G74" s="634"/>
      <c r="H74" s="634"/>
      <c r="I74" s="634"/>
      <c r="J74" s="634"/>
      <c r="K74" s="635"/>
      <c r="L74" s="610" t="s">
        <v>711</v>
      </c>
      <c r="M74" s="611"/>
      <c r="N74" s="611"/>
      <c r="O74" s="611"/>
      <c r="P74" s="611"/>
      <c r="Q74" s="612"/>
      <c r="R74" s="621" t="s">
        <v>581</v>
      </c>
      <c r="S74" s="634"/>
      <c r="T74" s="634"/>
      <c r="U74" s="634"/>
      <c r="V74" s="634"/>
      <c r="W74" s="634"/>
      <c r="X74" s="635"/>
      <c r="Y74" s="590" t="s">
        <v>706</v>
      </c>
    </row>
    <row r="75" spans="2:25" ht="15" customHeight="1">
      <c r="B75" s="50"/>
      <c r="C75" s="23"/>
      <c r="D75" s="468"/>
      <c r="E75" s="469"/>
      <c r="F75" s="636"/>
      <c r="G75" s="637"/>
      <c r="H75" s="637"/>
      <c r="I75" s="637"/>
      <c r="J75" s="637"/>
      <c r="K75" s="638"/>
      <c r="L75" s="613"/>
      <c r="M75" s="614"/>
      <c r="N75" s="614"/>
      <c r="O75" s="614"/>
      <c r="P75" s="614"/>
      <c r="Q75" s="615"/>
      <c r="R75" s="636"/>
      <c r="S75" s="637"/>
      <c r="T75" s="637"/>
      <c r="U75" s="637"/>
      <c r="V75" s="637"/>
      <c r="W75" s="637"/>
      <c r="X75" s="638"/>
      <c r="Y75" s="591"/>
    </row>
    <row r="76" spans="2:25" ht="15" customHeight="1">
      <c r="B76" s="50"/>
      <c r="C76" s="23"/>
      <c r="D76" s="468"/>
      <c r="E76" s="469"/>
      <c r="F76" s="16" t="s">
        <v>644</v>
      </c>
      <c r="G76" s="64"/>
      <c r="H76" s="64"/>
      <c r="I76" s="64"/>
      <c r="J76" s="64"/>
      <c r="K76" s="64"/>
      <c r="L76" s="141" t="s">
        <v>94</v>
      </c>
      <c r="M76" s="73"/>
      <c r="N76" s="120"/>
      <c r="O76" s="120"/>
      <c r="P76" s="63"/>
      <c r="Q76" s="121"/>
      <c r="R76" s="16" t="s">
        <v>647</v>
      </c>
      <c r="S76" s="64"/>
      <c r="T76" s="64"/>
      <c r="U76" s="64"/>
      <c r="V76" s="64"/>
      <c r="W76" s="64"/>
      <c r="X76" s="46"/>
      <c r="Y76" s="117" t="s">
        <v>707</v>
      </c>
    </row>
    <row r="77" spans="2:25" ht="15" customHeight="1">
      <c r="B77" s="50"/>
      <c r="C77" s="23"/>
      <c r="D77" s="468"/>
      <c r="E77" s="469"/>
      <c r="F77" s="16" t="s">
        <v>645</v>
      </c>
      <c r="G77" s="64"/>
      <c r="H77" s="64"/>
      <c r="I77" s="64"/>
      <c r="J77" s="64"/>
      <c r="K77" s="64"/>
      <c r="L77" s="141" t="s">
        <v>94</v>
      </c>
      <c r="M77" s="73"/>
      <c r="N77" s="120"/>
      <c r="O77" s="120"/>
      <c r="P77" s="63"/>
      <c r="Q77" s="63"/>
      <c r="R77" s="14" t="s">
        <v>578</v>
      </c>
      <c r="S77" s="36"/>
      <c r="T77" s="36"/>
      <c r="U77" s="36"/>
      <c r="V77" s="36"/>
      <c r="W77" s="36"/>
      <c r="X77" s="37"/>
      <c r="Y77" s="117" t="s">
        <v>707</v>
      </c>
    </row>
    <row r="78" spans="2:25" ht="15" customHeight="1">
      <c r="B78" s="50"/>
      <c r="C78" s="23"/>
      <c r="D78" s="468"/>
      <c r="E78" s="469"/>
      <c r="F78" s="621" t="s">
        <v>646</v>
      </c>
      <c r="G78" s="634"/>
      <c r="H78" s="634"/>
      <c r="I78" s="634"/>
      <c r="J78" s="634"/>
      <c r="K78" s="635"/>
      <c r="L78" s="542" t="s">
        <v>580</v>
      </c>
      <c r="M78" s="632"/>
      <c r="N78" s="632"/>
      <c r="O78" s="632"/>
      <c r="P78" s="632"/>
      <c r="Q78" s="633"/>
      <c r="R78" s="639" t="s">
        <v>579</v>
      </c>
      <c r="S78" s="640"/>
      <c r="T78" s="640"/>
      <c r="U78" s="640"/>
      <c r="V78" s="640"/>
      <c r="W78" s="640"/>
      <c r="X78" s="641"/>
      <c r="Y78" s="117" t="s">
        <v>707</v>
      </c>
    </row>
    <row r="79" spans="2:27" ht="15" customHeight="1">
      <c r="B79" s="475" t="s">
        <v>551</v>
      </c>
      <c r="C79" s="476"/>
      <c r="D79" s="476"/>
      <c r="E79" s="476"/>
      <c r="F79" s="476"/>
      <c r="G79" s="476"/>
      <c r="H79" s="476"/>
      <c r="I79" s="476"/>
      <c r="J79" s="476"/>
      <c r="K79" s="476"/>
      <c r="L79" s="476"/>
      <c r="M79" s="476"/>
      <c r="N79" s="476"/>
      <c r="O79" s="476"/>
      <c r="P79" s="476"/>
      <c r="Q79" s="476"/>
      <c r="R79" s="524"/>
      <c r="S79" s="524"/>
      <c r="T79" s="524"/>
      <c r="U79" s="524"/>
      <c r="V79" s="524"/>
      <c r="W79" s="524"/>
      <c r="X79" s="524"/>
      <c r="Y79" s="477"/>
      <c r="AA79"/>
    </row>
    <row r="80" spans="2:27" ht="29.25" customHeight="1">
      <c r="B80" s="45"/>
      <c r="C80" s="22"/>
      <c r="D80" s="443" t="s">
        <v>128</v>
      </c>
      <c r="E80" s="444"/>
      <c r="F80" s="21" t="s">
        <v>127</v>
      </c>
      <c r="G80" s="43"/>
      <c r="H80" s="43"/>
      <c r="I80" s="43"/>
      <c r="J80" s="43"/>
      <c r="K80" s="44"/>
      <c r="L80" s="629" t="s">
        <v>705</v>
      </c>
      <c r="M80" s="630"/>
      <c r="N80" s="630"/>
      <c r="O80" s="630"/>
      <c r="P80" s="630"/>
      <c r="Q80" s="631"/>
      <c r="R80" s="472" t="s">
        <v>389</v>
      </c>
      <c r="S80" s="473"/>
      <c r="T80" s="473"/>
      <c r="U80" s="473"/>
      <c r="V80" s="473"/>
      <c r="W80" s="473"/>
      <c r="X80" s="474"/>
      <c r="Y80" s="117" t="s">
        <v>707</v>
      </c>
      <c r="AA80"/>
    </row>
    <row r="81" spans="2:25" ht="30.75" customHeight="1">
      <c r="B81" s="50"/>
      <c r="C81" s="68"/>
      <c r="D81" s="445"/>
      <c r="E81" s="446"/>
      <c r="F81" s="472" t="s">
        <v>370</v>
      </c>
      <c r="G81" s="473"/>
      <c r="H81" s="473"/>
      <c r="I81" s="473"/>
      <c r="J81" s="473"/>
      <c r="K81" s="474"/>
      <c r="L81" s="627" t="s">
        <v>710</v>
      </c>
      <c r="M81" s="628"/>
      <c r="N81" s="619">
        <v>150</v>
      </c>
      <c r="O81" s="619"/>
      <c r="P81" s="19" t="s">
        <v>129</v>
      </c>
      <c r="Q81" s="61"/>
      <c r="R81" s="14" t="s">
        <v>333</v>
      </c>
      <c r="S81" s="36"/>
      <c r="T81" s="36"/>
      <c r="U81" s="36"/>
      <c r="V81" s="36"/>
      <c r="W81" s="36"/>
      <c r="X81" s="37"/>
      <c r="Y81" s="117" t="s">
        <v>707</v>
      </c>
    </row>
    <row r="82" spans="2:27" ht="13.5">
      <c r="B82" s="50"/>
      <c r="C82" s="68"/>
      <c r="D82" s="445"/>
      <c r="E82" s="446"/>
      <c r="F82" s="466" t="s">
        <v>334</v>
      </c>
      <c r="G82" s="550"/>
      <c r="H82" s="550"/>
      <c r="I82" s="550"/>
      <c r="J82" s="550"/>
      <c r="K82" s="467"/>
      <c r="L82" s="107" t="s">
        <v>405</v>
      </c>
      <c r="M82" s="234"/>
      <c r="N82" s="235" t="s">
        <v>405</v>
      </c>
      <c r="O82" s="234">
        <v>350</v>
      </c>
      <c r="P82" s="120" t="s">
        <v>332</v>
      </c>
      <c r="Q82" s="120"/>
      <c r="R82" s="621" t="s">
        <v>390</v>
      </c>
      <c r="S82" s="622"/>
      <c r="T82" s="622"/>
      <c r="U82" s="622"/>
      <c r="V82" s="622"/>
      <c r="W82" s="622"/>
      <c r="X82" s="623"/>
      <c r="Y82" s="590" t="s">
        <v>404</v>
      </c>
      <c r="AA82"/>
    </row>
    <row r="83" spans="2:25" ht="13.5">
      <c r="B83" s="50"/>
      <c r="C83" s="68"/>
      <c r="D83" s="445"/>
      <c r="E83" s="446"/>
      <c r="F83" s="468"/>
      <c r="G83" s="551"/>
      <c r="H83" s="551"/>
      <c r="I83" s="551"/>
      <c r="J83" s="551"/>
      <c r="K83" s="469"/>
      <c r="L83" s="252" t="s">
        <v>378</v>
      </c>
      <c r="M83" s="253"/>
      <c r="N83" s="254" t="s">
        <v>405</v>
      </c>
      <c r="O83" s="253">
        <v>450</v>
      </c>
      <c r="P83" s="255" t="s">
        <v>332</v>
      </c>
      <c r="Q83" s="255"/>
      <c r="R83" s="624"/>
      <c r="S83" s="625"/>
      <c r="T83" s="625"/>
      <c r="U83" s="625"/>
      <c r="V83" s="625"/>
      <c r="W83" s="625"/>
      <c r="X83" s="626"/>
      <c r="Y83" s="607"/>
    </row>
    <row r="84" spans="2:25" ht="13.5">
      <c r="B84" s="50"/>
      <c r="C84" s="68"/>
      <c r="D84" s="520"/>
      <c r="E84" s="521"/>
      <c r="F84" s="30"/>
      <c r="G84" s="251"/>
      <c r="H84" s="251"/>
      <c r="I84" s="251"/>
      <c r="J84" s="251"/>
      <c r="K84" s="31"/>
      <c r="L84" s="256" t="s">
        <v>392</v>
      </c>
      <c r="M84" s="250"/>
      <c r="N84" s="257"/>
      <c r="O84" s="250"/>
      <c r="P84" s="522"/>
      <c r="Q84" s="523"/>
      <c r="R84" s="616" t="s">
        <v>391</v>
      </c>
      <c r="S84" s="617"/>
      <c r="T84" s="617"/>
      <c r="U84" s="617"/>
      <c r="V84" s="617"/>
      <c r="W84" s="617"/>
      <c r="X84" s="618"/>
      <c r="Y84" s="117" t="s">
        <v>404</v>
      </c>
    </row>
    <row r="85" spans="2:25" ht="15" customHeight="1">
      <c r="B85" s="50"/>
      <c r="C85" s="23"/>
      <c r="D85" s="464" t="s">
        <v>382</v>
      </c>
      <c r="E85" s="465"/>
      <c r="F85" s="15" t="s">
        <v>383</v>
      </c>
      <c r="G85" s="36"/>
      <c r="H85" s="36"/>
      <c r="I85" s="36"/>
      <c r="J85" s="36"/>
      <c r="K85" s="37"/>
      <c r="L85" s="557" t="s">
        <v>384</v>
      </c>
      <c r="M85" s="620"/>
      <c r="N85" s="61"/>
      <c r="O85" s="61"/>
      <c r="P85" s="61"/>
      <c r="Q85" s="62"/>
      <c r="R85" s="14" t="s">
        <v>385</v>
      </c>
      <c r="S85" s="36"/>
      <c r="T85" s="36"/>
      <c r="U85" s="36"/>
      <c r="V85" s="36"/>
      <c r="W85" s="36"/>
      <c r="X85" s="37"/>
      <c r="Y85" s="117" t="s">
        <v>707</v>
      </c>
    </row>
    <row r="86" spans="2:25" ht="15" customHeight="1">
      <c r="B86" s="50"/>
      <c r="C86" s="23"/>
      <c r="D86" s="464" t="s">
        <v>130</v>
      </c>
      <c r="E86" s="465"/>
      <c r="F86" s="15" t="s">
        <v>325</v>
      </c>
      <c r="G86" s="36"/>
      <c r="H86" s="36"/>
      <c r="I86" s="36"/>
      <c r="J86" s="36"/>
      <c r="K86" s="37"/>
      <c r="L86" s="18" t="s">
        <v>94</v>
      </c>
      <c r="M86" s="61"/>
      <c r="N86" s="61"/>
      <c r="O86" s="61"/>
      <c r="P86" s="61"/>
      <c r="Q86" s="62"/>
      <c r="R86" s="14" t="s">
        <v>381</v>
      </c>
      <c r="S86" s="36"/>
      <c r="T86" s="36"/>
      <c r="U86" s="36"/>
      <c r="V86" s="36"/>
      <c r="W86" s="36"/>
      <c r="X86" s="37"/>
      <c r="Y86" s="117" t="s">
        <v>707</v>
      </c>
    </row>
    <row r="87" spans="2:25" ht="15" customHeight="1">
      <c r="B87" s="50"/>
      <c r="C87" s="70"/>
      <c r="D87" s="464" t="s">
        <v>131</v>
      </c>
      <c r="E87" s="465"/>
      <c r="F87" s="15" t="s">
        <v>131</v>
      </c>
      <c r="G87" s="36"/>
      <c r="H87" s="36"/>
      <c r="I87" s="36"/>
      <c r="J87" s="36"/>
      <c r="K87" s="37"/>
      <c r="L87" s="18" t="s">
        <v>379</v>
      </c>
      <c r="M87" s="61"/>
      <c r="N87" s="61"/>
      <c r="O87" s="61"/>
      <c r="P87" s="61"/>
      <c r="Q87" s="62"/>
      <c r="R87" s="18" t="s">
        <v>380</v>
      </c>
      <c r="S87" s="36"/>
      <c r="T87" s="36"/>
      <c r="U87" s="36"/>
      <c r="V87" s="36"/>
      <c r="W87" s="36"/>
      <c r="X87" s="37"/>
      <c r="Y87" s="117" t="s">
        <v>707</v>
      </c>
    </row>
    <row r="88" spans="2:25" ht="15" customHeight="1">
      <c r="B88" s="475" t="s">
        <v>552</v>
      </c>
      <c r="C88" s="476"/>
      <c r="D88" s="476"/>
      <c r="E88" s="476"/>
      <c r="F88" s="476"/>
      <c r="G88" s="476"/>
      <c r="H88" s="476"/>
      <c r="I88" s="476"/>
      <c r="J88" s="476"/>
      <c r="K88" s="476"/>
      <c r="L88" s="476"/>
      <c r="M88" s="476"/>
      <c r="N88" s="476"/>
      <c r="O88" s="476"/>
      <c r="P88" s="476"/>
      <c r="Q88" s="476"/>
      <c r="R88" s="476"/>
      <c r="S88" s="476"/>
      <c r="T88" s="476"/>
      <c r="U88" s="476"/>
      <c r="V88" s="476"/>
      <c r="W88" s="476"/>
      <c r="X88" s="476"/>
      <c r="Y88" s="477"/>
    </row>
    <row r="89" spans="2:25" ht="15" customHeight="1">
      <c r="B89" s="45"/>
      <c r="C89" s="22"/>
      <c r="D89" s="466" t="s">
        <v>132</v>
      </c>
      <c r="E89" s="467"/>
      <c r="F89" s="20" t="s">
        <v>133</v>
      </c>
      <c r="G89" s="21"/>
      <c r="H89" s="21"/>
      <c r="I89" s="21"/>
      <c r="J89" s="21"/>
      <c r="K89" s="32"/>
      <c r="L89" s="40" t="s">
        <v>241</v>
      </c>
      <c r="M89" s="72"/>
      <c r="N89" s="72"/>
      <c r="O89" s="72"/>
      <c r="P89" s="72"/>
      <c r="Q89" s="75"/>
      <c r="R89" s="20" t="s">
        <v>279</v>
      </c>
      <c r="S89" s="21"/>
      <c r="T89" s="21"/>
      <c r="U89" s="21"/>
      <c r="V89" s="21"/>
      <c r="W89" s="21"/>
      <c r="X89" s="32"/>
      <c r="Y89" s="117" t="s">
        <v>707</v>
      </c>
    </row>
    <row r="90" spans="2:25" ht="15" customHeight="1">
      <c r="B90" s="50"/>
      <c r="C90" s="23"/>
      <c r="D90" s="468"/>
      <c r="E90" s="469"/>
      <c r="F90" s="20" t="s">
        <v>136</v>
      </c>
      <c r="G90" s="21"/>
      <c r="H90" s="21"/>
      <c r="I90" s="21"/>
      <c r="J90" s="21"/>
      <c r="K90" s="32"/>
      <c r="L90" s="40" t="s">
        <v>228</v>
      </c>
      <c r="M90" s="454">
        <v>150</v>
      </c>
      <c r="N90" s="454"/>
      <c r="O90" s="19" t="s">
        <v>213</v>
      </c>
      <c r="P90" s="61"/>
      <c r="Q90" s="62"/>
      <c r="R90" s="14" t="s">
        <v>134</v>
      </c>
      <c r="S90" s="36"/>
      <c r="T90" s="36"/>
      <c r="U90" s="36"/>
      <c r="V90" s="36"/>
      <c r="W90" s="36"/>
      <c r="X90" s="37"/>
      <c r="Y90" s="117" t="s">
        <v>707</v>
      </c>
    </row>
    <row r="91" spans="2:25" ht="15" customHeight="1">
      <c r="B91" s="50"/>
      <c r="C91" s="23"/>
      <c r="D91" s="468"/>
      <c r="E91" s="469"/>
      <c r="F91" s="20"/>
      <c r="G91" s="21"/>
      <c r="H91" s="21" t="s">
        <v>226</v>
      </c>
      <c r="I91" s="21"/>
      <c r="J91" s="21"/>
      <c r="K91" s="32"/>
      <c r="L91" s="453" t="s">
        <v>696</v>
      </c>
      <c r="M91" s="454"/>
      <c r="N91" s="19" t="s">
        <v>222</v>
      </c>
      <c r="O91" s="19"/>
      <c r="P91" s="61"/>
      <c r="Q91" s="62"/>
      <c r="R91" s="14" t="s">
        <v>633</v>
      </c>
      <c r="S91" s="36"/>
      <c r="T91" s="36"/>
      <c r="U91" s="36"/>
      <c r="V91" s="36"/>
      <c r="W91" s="36"/>
      <c r="X91" s="37"/>
      <c r="Y91" s="117" t="s">
        <v>707</v>
      </c>
    </row>
    <row r="92" spans="2:25" ht="15" customHeight="1">
      <c r="B92" s="50"/>
      <c r="C92" s="23"/>
      <c r="D92" s="468"/>
      <c r="E92" s="469"/>
      <c r="F92" s="76" t="s">
        <v>135</v>
      </c>
      <c r="G92" s="36"/>
      <c r="H92" s="36"/>
      <c r="I92" s="36"/>
      <c r="J92" s="36"/>
      <c r="K92" s="37"/>
      <c r="L92" s="118" t="s">
        <v>94</v>
      </c>
      <c r="M92" s="608"/>
      <c r="N92" s="608"/>
      <c r="O92" s="144"/>
      <c r="P92" s="608"/>
      <c r="Q92" s="609"/>
      <c r="R92" s="14" t="s">
        <v>227</v>
      </c>
      <c r="S92" s="36"/>
      <c r="T92" s="36"/>
      <c r="U92" s="36"/>
      <c r="V92" s="36"/>
      <c r="W92" s="36"/>
      <c r="X92" s="37"/>
      <c r="Y92" s="117" t="s">
        <v>707</v>
      </c>
    </row>
    <row r="93" spans="2:25" ht="15" customHeight="1">
      <c r="B93" s="50"/>
      <c r="C93" s="23"/>
      <c r="D93" s="468"/>
      <c r="E93" s="469"/>
      <c r="F93" s="76" t="s">
        <v>137</v>
      </c>
      <c r="G93" s="36"/>
      <c r="H93" s="36"/>
      <c r="I93" s="36"/>
      <c r="J93" s="36"/>
      <c r="K93" s="37"/>
      <c r="L93" s="478" t="s">
        <v>210</v>
      </c>
      <c r="M93" s="463"/>
      <c r="N93" s="39"/>
      <c r="O93" s="19"/>
      <c r="P93" s="61"/>
      <c r="Q93" s="62"/>
      <c r="R93" s="14" t="s">
        <v>242</v>
      </c>
      <c r="S93" s="36"/>
      <c r="T93" s="36"/>
      <c r="U93" s="36"/>
      <c r="V93" s="36"/>
      <c r="W93" s="36"/>
      <c r="X93" s="37"/>
      <c r="Y93" s="117" t="s">
        <v>707</v>
      </c>
    </row>
    <row r="94" spans="2:25" ht="15" customHeight="1">
      <c r="B94" s="50"/>
      <c r="C94" s="23"/>
      <c r="D94" s="468"/>
      <c r="E94" s="469"/>
      <c r="F94" s="76" t="s">
        <v>223</v>
      </c>
      <c r="G94" s="64"/>
      <c r="H94" s="64"/>
      <c r="I94" s="64"/>
      <c r="J94" s="64"/>
      <c r="K94" s="46"/>
      <c r="L94" s="478" t="s">
        <v>210</v>
      </c>
      <c r="M94" s="463"/>
      <c r="N94" s="39"/>
      <c r="O94" s="19"/>
      <c r="P94" s="61"/>
      <c r="Q94" s="62"/>
      <c r="R94" s="16" t="s">
        <v>582</v>
      </c>
      <c r="S94" s="64"/>
      <c r="T94" s="64"/>
      <c r="U94" s="64"/>
      <c r="V94" s="64"/>
      <c r="W94" s="64"/>
      <c r="X94" s="46"/>
      <c r="Y94" s="117" t="s">
        <v>707</v>
      </c>
    </row>
    <row r="95" spans="2:25" ht="15" customHeight="1">
      <c r="B95" s="50"/>
      <c r="C95" s="23"/>
      <c r="D95" s="461"/>
      <c r="E95" s="462"/>
      <c r="F95" s="76" t="s">
        <v>224</v>
      </c>
      <c r="G95" s="64"/>
      <c r="H95" s="64"/>
      <c r="I95" s="64"/>
      <c r="J95" s="64"/>
      <c r="K95" s="46"/>
      <c r="L95" s="107" t="s">
        <v>94</v>
      </c>
      <c r="M95" s="108"/>
      <c r="N95" s="119"/>
      <c r="O95" s="120"/>
      <c r="P95" s="63"/>
      <c r="Q95" s="121"/>
      <c r="R95" s="16" t="s">
        <v>225</v>
      </c>
      <c r="S95" s="64"/>
      <c r="T95" s="64"/>
      <c r="U95" s="64"/>
      <c r="V95" s="64"/>
      <c r="W95" s="64"/>
      <c r="X95" s="46"/>
      <c r="Y95" s="117" t="s">
        <v>707</v>
      </c>
    </row>
    <row r="96" spans="2:25" ht="15" customHeight="1">
      <c r="B96" s="50"/>
      <c r="C96" s="23"/>
      <c r="D96" s="466" t="s">
        <v>584</v>
      </c>
      <c r="E96" s="467"/>
      <c r="F96" s="74" t="s">
        <v>583</v>
      </c>
      <c r="G96" s="64"/>
      <c r="H96" s="64"/>
      <c r="I96" s="64"/>
      <c r="J96" s="64"/>
      <c r="K96" s="46"/>
      <c r="L96" s="458" t="s">
        <v>94</v>
      </c>
      <c r="M96" s="459"/>
      <c r="N96" s="459"/>
      <c r="O96" s="459"/>
      <c r="P96" s="459"/>
      <c r="Q96" s="460"/>
      <c r="R96" s="16" t="s">
        <v>138</v>
      </c>
      <c r="S96" s="64"/>
      <c r="T96" s="64"/>
      <c r="U96" s="64"/>
      <c r="V96" s="64"/>
      <c r="W96" s="64"/>
      <c r="X96" s="46"/>
      <c r="Y96" s="117" t="s">
        <v>707</v>
      </c>
    </row>
    <row r="97" spans="2:25" ht="15" customHeight="1">
      <c r="B97" s="50"/>
      <c r="C97" s="23"/>
      <c r="D97" s="464" t="s">
        <v>139</v>
      </c>
      <c r="E97" s="465"/>
      <c r="F97" s="20" t="s">
        <v>255</v>
      </c>
      <c r="G97" s="36"/>
      <c r="H97" s="36"/>
      <c r="I97" s="36"/>
      <c r="J97" s="36"/>
      <c r="K97" s="37"/>
      <c r="L97" s="455" t="s">
        <v>210</v>
      </c>
      <c r="M97" s="463"/>
      <c r="N97" s="463"/>
      <c r="O97" s="463"/>
      <c r="P97" s="463"/>
      <c r="Q97" s="573"/>
      <c r="R97" s="14" t="s">
        <v>140</v>
      </c>
      <c r="S97" s="36"/>
      <c r="T97" s="36"/>
      <c r="U97" s="36"/>
      <c r="V97" s="36"/>
      <c r="W97" s="36"/>
      <c r="X97" s="37"/>
      <c r="Y97" s="117" t="s">
        <v>707</v>
      </c>
    </row>
    <row r="98" spans="2:25" ht="15" customHeight="1">
      <c r="B98" s="475" t="s">
        <v>553</v>
      </c>
      <c r="C98" s="476"/>
      <c r="D98" s="476"/>
      <c r="E98" s="476"/>
      <c r="F98" s="476"/>
      <c r="G98" s="476"/>
      <c r="H98" s="476"/>
      <c r="I98" s="476"/>
      <c r="J98" s="476"/>
      <c r="K98" s="476"/>
      <c r="L98" s="476"/>
      <c r="M98" s="476"/>
      <c r="N98" s="476"/>
      <c r="O98" s="476"/>
      <c r="P98" s="476"/>
      <c r="Q98" s="476"/>
      <c r="R98" s="476"/>
      <c r="S98" s="476"/>
      <c r="T98" s="476"/>
      <c r="U98" s="476"/>
      <c r="V98" s="476"/>
      <c r="W98" s="476"/>
      <c r="X98" s="476"/>
      <c r="Y98" s="477"/>
    </row>
    <row r="99" spans="2:25" ht="15" customHeight="1">
      <c r="B99" s="50"/>
      <c r="C99" s="23"/>
      <c r="D99" s="14" t="s">
        <v>141</v>
      </c>
      <c r="E99" s="36"/>
      <c r="F99" s="36"/>
      <c r="G99" s="36"/>
      <c r="H99" s="36"/>
      <c r="I99" s="36"/>
      <c r="J99" s="36"/>
      <c r="K99" s="37"/>
      <c r="L99" s="18" t="s">
        <v>94</v>
      </c>
      <c r="M99" s="61"/>
      <c r="N99" s="61"/>
      <c r="O99" s="61"/>
      <c r="P99" s="61"/>
      <c r="Q99" s="62"/>
      <c r="R99" s="464" t="s">
        <v>229</v>
      </c>
      <c r="S99" s="450"/>
      <c r="T99" s="450"/>
      <c r="U99" s="450"/>
      <c r="V99" s="450"/>
      <c r="W99" s="450"/>
      <c r="X99" s="465"/>
      <c r="Y99" s="117" t="s">
        <v>757</v>
      </c>
    </row>
    <row r="100" spans="2:25" ht="15" customHeight="1">
      <c r="B100" s="475" t="s">
        <v>554</v>
      </c>
      <c r="C100" s="476"/>
      <c r="D100" s="476"/>
      <c r="E100" s="476"/>
      <c r="F100" s="476"/>
      <c r="G100" s="476"/>
      <c r="H100" s="476"/>
      <c r="I100" s="476"/>
      <c r="J100" s="476"/>
      <c r="K100" s="476"/>
      <c r="L100" s="476"/>
      <c r="M100" s="476"/>
      <c r="N100" s="476"/>
      <c r="O100" s="476"/>
      <c r="P100" s="476"/>
      <c r="Q100" s="476"/>
      <c r="R100" s="476"/>
      <c r="S100" s="476"/>
      <c r="T100" s="476"/>
      <c r="U100" s="476"/>
      <c r="V100" s="476"/>
      <c r="W100" s="476"/>
      <c r="X100" s="476"/>
      <c r="Y100" s="477"/>
    </row>
    <row r="101" spans="2:25" ht="15" customHeight="1">
      <c r="B101" s="50"/>
      <c r="C101" s="23"/>
      <c r="D101" s="14" t="s">
        <v>142</v>
      </c>
      <c r="E101" s="36"/>
      <c r="F101" s="36"/>
      <c r="G101" s="36"/>
      <c r="H101" s="36"/>
      <c r="I101" s="36"/>
      <c r="J101" s="36"/>
      <c r="K101" s="37"/>
      <c r="L101" s="18" t="s">
        <v>94</v>
      </c>
      <c r="M101" s="61"/>
      <c r="N101" s="61"/>
      <c r="O101" s="61"/>
      <c r="P101" s="61"/>
      <c r="Q101" s="62"/>
      <c r="R101" s="464" t="s">
        <v>229</v>
      </c>
      <c r="S101" s="450"/>
      <c r="T101" s="450"/>
      <c r="U101" s="450"/>
      <c r="V101" s="450"/>
      <c r="W101" s="450"/>
      <c r="X101" s="465"/>
      <c r="Y101" s="117" t="s">
        <v>757</v>
      </c>
    </row>
    <row r="102" spans="2:25" ht="15" customHeight="1">
      <c r="B102" s="475" t="s">
        <v>555</v>
      </c>
      <c r="C102" s="476"/>
      <c r="D102" s="476"/>
      <c r="E102" s="476"/>
      <c r="F102" s="476"/>
      <c r="G102" s="476"/>
      <c r="H102" s="476"/>
      <c r="I102" s="476"/>
      <c r="J102" s="476"/>
      <c r="K102" s="476"/>
      <c r="L102" s="476"/>
      <c r="M102" s="476"/>
      <c r="N102" s="476"/>
      <c r="O102" s="476"/>
      <c r="P102" s="476"/>
      <c r="Q102" s="476"/>
      <c r="R102" s="476"/>
      <c r="S102" s="476"/>
      <c r="T102" s="476"/>
      <c r="U102" s="476"/>
      <c r="V102" s="476"/>
      <c r="W102" s="476"/>
      <c r="X102" s="476"/>
      <c r="Y102" s="477"/>
    </row>
    <row r="103" spans="2:25" ht="15" customHeight="1">
      <c r="B103" s="45"/>
      <c r="C103" s="22"/>
      <c r="D103" s="466" t="s">
        <v>280</v>
      </c>
      <c r="E103" s="467"/>
      <c r="F103" s="455" t="s">
        <v>143</v>
      </c>
      <c r="G103" s="456"/>
      <c r="H103" s="456"/>
      <c r="I103" s="456"/>
      <c r="J103" s="456"/>
      <c r="K103" s="456"/>
      <c r="L103" s="456"/>
      <c r="M103" s="456"/>
      <c r="N103" s="456"/>
      <c r="O103" s="456"/>
      <c r="P103" s="456"/>
      <c r="Q103" s="456"/>
      <c r="R103" s="456"/>
      <c r="S103" s="456"/>
      <c r="T103" s="456"/>
      <c r="U103" s="456"/>
      <c r="V103" s="456"/>
      <c r="W103" s="456"/>
      <c r="X103" s="456"/>
      <c r="Y103" s="457"/>
    </row>
    <row r="104" spans="2:25" ht="15" customHeight="1">
      <c r="B104" s="50"/>
      <c r="C104" s="70"/>
      <c r="D104" s="468"/>
      <c r="E104" s="469"/>
      <c r="F104" s="36"/>
      <c r="G104" s="15" t="s">
        <v>144</v>
      </c>
      <c r="H104" s="36"/>
      <c r="I104" s="36"/>
      <c r="J104" s="36"/>
      <c r="K104" s="36"/>
      <c r="L104" s="47"/>
      <c r="M104" s="48">
        <v>1.5</v>
      </c>
      <c r="N104" s="19" t="s">
        <v>145</v>
      </c>
      <c r="O104" s="61"/>
      <c r="P104" s="61"/>
      <c r="Q104" s="62"/>
      <c r="R104" s="15" t="s">
        <v>585</v>
      </c>
      <c r="S104" s="36"/>
      <c r="T104" s="36"/>
      <c r="U104" s="36"/>
      <c r="V104" s="36"/>
      <c r="W104" s="36"/>
      <c r="X104" s="37"/>
      <c r="Y104" s="117" t="s">
        <v>707</v>
      </c>
    </row>
    <row r="105" spans="2:25" ht="15" customHeight="1">
      <c r="B105" s="50"/>
      <c r="C105" s="70"/>
      <c r="D105" s="468"/>
      <c r="E105" s="469"/>
      <c r="F105" s="36"/>
      <c r="G105" s="15"/>
      <c r="H105" s="36"/>
      <c r="I105" s="36"/>
      <c r="J105" s="36"/>
      <c r="K105" s="36"/>
      <c r="L105" s="79" t="s">
        <v>241</v>
      </c>
      <c r="M105" s="39"/>
      <c r="N105" s="61"/>
      <c r="O105" s="61"/>
      <c r="P105" s="61"/>
      <c r="Q105" s="62"/>
      <c r="R105" s="15" t="s">
        <v>586</v>
      </c>
      <c r="S105" s="36"/>
      <c r="T105" s="36"/>
      <c r="U105" s="36"/>
      <c r="V105" s="36"/>
      <c r="W105" s="36"/>
      <c r="X105" s="37"/>
      <c r="Y105" s="117" t="s">
        <v>707</v>
      </c>
    </row>
    <row r="106" spans="2:25" ht="15" customHeight="1">
      <c r="B106" s="50"/>
      <c r="C106" s="70"/>
      <c r="D106" s="468"/>
      <c r="E106" s="469"/>
      <c r="F106" s="455" t="s">
        <v>146</v>
      </c>
      <c r="G106" s="456"/>
      <c r="H106" s="456"/>
      <c r="I106" s="456"/>
      <c r="J106" s="456"/>
      <c r="K106" s="456"/>
      <c r="L106" s="456"/>
      <c r="M106" s="456"/>
      <c r="N106" s="456"/>
      <c r="O106" s="456"/>
      <c r="P106" s="456"/>
      <c r="Q106" s="456"/>
      <c r="R106" s="456"/>
      <c r="S106" s="456"/>
      <c r="T106" s="456"/>
      <c r="U106" s="456"/>
      <c r="V106" s="456"/>
      <c r="W106" s="456"/>
      <c r="X106" s="456"/>
      <c r="Y106" s="457"/>
    </row>
    <row r="107" spans="2:25" ht="15" customHeight="1">
      <c r="B107" s="50"/>
      <c r="C107" s="70"/>
      <c r="D107" s="468"/>
      <c r="E107" s="469"/>
      <c r="F107" s="36"/>
      <c r="G107" s="15" t="s">
        <v>144</v>
      </c>
      <c r="H107" s="36"/>
      <c r="I107" s="36"/>
      <c r="J107" s="36"/>
      <c r="K107" s="36"/>
      <c r="L107" s="47"/>
      <c r="M107" s="143" t="s">
        <v>696</v>
      </c>
      <c r="N107" s="19" t="s">
        <v>145</v>
      </c>
      <c r="O107" s="61"/>
      <c r="P107" s="61"/>
      <c r="Q107" s="62"/>
      <c r="R107" s="15" t="s">
        <v>585</v>
      </c>
      <c r="S107" s="36"/>
      <c r="T107" s="36"/>
      <c r="U107" s="36"/>
      <c r="V107" s="36"/>
      <c r="W107" s="36"/>
      <c r="X107" s="37"/>
      <c r="Y107" s="117" t="s">
        <v>707</v>
      </c>
    </row>
    <row r="108" spans="2:25" ht="17.25" customHeight="1">
      <c r="B108" s="50"/>
      <c r="C108" s="70"/>
      <c r="D108" s="468"/>
      <c r="E108" s="469"/>
      <c r="F108" s="36"/>
      <c r="G108" s="15"/>
      <c r="H108" s="36"/>
      <c r="I108" s="36"/>
      <c r="J108" s="36"/>
      <c r="K108" s="36"/>
      <c r="L108" s="79" t="s">
        <v>241</v>
      </c>
      <c r="M108" s="39"/>
      <c r="N108" s="61"/>
      <c r="O108" s="61"/>
      <c r="P108" s="61"/>
      <c r="Q108" s="62"/>
      <c r="R108" s="15" t="s">
        <v>586</v>
      </c>
      <c r="S108" s="36"/>
      <c r="T108" s="36"/>
      <c r="U108" s="36"/>
      <c r="V108" s="36"/>
      <c r="W108" s="36"/>
      <c r="X108" s="37"/>
      <c r="Y108" s="117" t="s">
        <v>707</v>
      </c>
    </row>
    <row r="109" spans="2:25" ht="15" customHeight="1">
      <c r="B109" s="50"/>
      <c r="C109" s="23"/>
      <c r="D109" s="466" t="s">
        <v>147</v>
      </c>
      <c r="E109" s="467"/>
      <c r="F109" s="455" t="s">
        <v>256</v>
      </c>
      <c r="G109" s="456"/>
      <c r="H109" s="456"/>
      <c r="I109" s="456"/>
      <c r="J109" s="456"/>
      <c r="K109" s="456"/>
      <c r="L109" s="456"/>
      <c r="M109" s="456"/>
      <c r="N109" s="456"/>
      <c r="O109" s="456"/>
      <c r="P109" s="456"/>
      <c r="Q109" s="456"/>
      <c r="R109" s="456"/>
      <c r="S109" s="456"/>
      <c r="T109" s="456"/>
      <c r="U109" s="456"/>
      <c r="V109" s="456"/>
      <c r="W109" s="456"/>
      <c r="X109" s="456"/>
      <c r="Y109" s="457"/>
    </row>
    <row r="110" spans="2:25" ht="15" customHeight="1">
      <c r="B110" s="50"/>
      <c r="C110" s="70"/>
      <c r="D110" s="468"/>
      <c r="E110" s="469"/>
      <c r="F110" s="15" t="s">
        <v>587</v>
      </c>
      <c r="G110" s="15"/>
      <c r="H110" s="36"/>
      <c r="I110" s="36"/>
      <c r="J110" s="36"/>
      <c r="K110" s="36"/>
      <c r="L110" s="470" t="s">
        <v>709</v>
      </c>
      <c r="M110" s="471"/>
      <c r="N110" s="471"/>
      <c r="O110" s="61"/>
      <c r="P110" s="61"/>
      <c r="Q110" s="62"/>
      <c r="R110" s="79" t="s">
        <v>148</v>
      </c>
      <c r="S110" s="36"/>
      <c r="T110" s="36"/>
      <c r="U110" s="36"/>
      <c r="V110" s="36"/>
      <c r="W110" s="36"/>
      <c r="X110" s="37"/>
      <c r="Y110" s="117" t="s">
        <v>707</v>
      </c>
    </row>
    <row r="111" spans="2:25" ht="15" customHeight="1">
      <c r="B111" s="50"/>
      <c r="C111" s="70"/>
      <c r="D111" s="468"/>
      <c r="E111" s="469"/>
      <c r="F111" s="15" t="s">
        <v>589</v>
      </c>
      <c r="G111" s="15"/>
      <c r="H111" s="36"/>
      <c r="I111" s="36"/>
      <c r="J111" s="36"/>
      <c r="K111" s="36"/>
      <c r="L111" s="470" t="s">
        <v>709</v>
      </c>
      <c r="M111" s="471"/>
      <c r="N111" s="471"/>
      <c r="O111" s="61"/>
      <c r="P111" s="61"/>
      <c r="Q111" s="62"/>
      <c r="R111" s="79" t="s">
        <v>148</v>
      </c>
      <c r="S111" s="36"/>
      <c r="T111" s="36"/>
      <c r="U111" s="36"/>
      <c r="V111" s="36"/>
      <c r="W111" s="36"/>
      <c r="X111" s="37"/>
      <c r="Y111" s="117" t="s">
        <v>707</v>
      </c>
    </row>
    <row r="112" spans="2:25" ht="15" customHeight="1">
      <c r="B112" s="50"/>
      <c r="C112" s="70"/>
      <c r="D112" s="468"/>
      <c r="E112" s="469"/>
      <c r="F112" s="15" t="s">
        <v>590</v>
      </c>
      <c r="G112" s="15"/>
      <c r="H112" s="36"/>
      <c r="I112" s="36"/>
      <c r="J112" s="36"/>
      <c r="K112" s="36"/>
      <c r="L112" s="470" t="s">
        <v>709</v>
      </c>
      <c r="M112" s="471"/>
      <c r="N112" s="471"/>
      <c r="O112" s="61"/>
      <c r="P112" s="61"/>
      <c r="Q112" s="62"/>
      <c r="R112" s="79" t="s">
        <v>148</v>
      </c>
      <c r="S112" s="36"/>
      <c r="T112" s="36"/>
      <c r="U112" s="36"/>
      <c r="V112" s="36"/>
      <c r="W112" s="36"/>
      <c r="X112" s="37"/>
      <c r="Y112" s="117" t="s">
        <v>707</v>
      </c>
    </row>
    <row r="113" spans="2:25" ht="15" customHeight="1">
      <c r="B113" s="50"/>
      <c r="C113" s="70"/>
      <c r="D113" s="468"/>
      <c r="E113" s="469"/>
      <c r="F113" s="15" t="s">
        <v>588</v>
      </c>
      <c r="G113" s="15"/>
      <c r="H113" s="36"/>
      <c r="I113" s="36"/>
      <c r="J113" s="36"/>
      <c r="K113" s="36"/>
      <c r="L113" s="441" t="s">
        <v>709</v>
      </c>
      <c r="M113" s="442"/>
      <c r="N113" s="442"/>
      <c r="O113" s="440"/>
      <c r="P113" s="454"/>
      <c r="Q113" s="236" t="s">
        <v>281</v>
      </c>
      <c r="R113" s="15" t="s">
        <v>282</v>
      </c>
      <c r="S113" s="36"/>
      <c r="T113" s="36"/>
      <c r="U113" s="36"/>
      <c r="V113" s="36"/>
      <c r="W113" s="36"/>
      <c r="X113" s="37"/>
      <c r="Y113" s="117" t="s">
        <v>707</v>
      </c>
    </row>
    <row r="114" spans="2:25" ht="15" customHeight="1">
      <c r="B114" s="50"/>
      <c r="C114" s="23"/>
      <c r="D114" s="466" t="s">
        <v>149</v>
      </c>
      <c r="E114" s="467"/>
      <c r="F114" s="41" t="s">
        <v>591</v>
      </c>
      <c r="G114" s="41"/>
      <c r="H114" s="41"/>
      <c r="I114" s="41"/>
      <c r="J114" s="41"/>
      <c r="K114" s="41"/>
      <c r="L114" s="41"/>
      <c r="M114" s="41"/>
      <c r="N114" s="41"/>
      <c r="O114" s="41"/>
      <c r="P114" s="41"/>
      <c r="Q114" s="41"/>
      <c r="R114" s="41"/>
      <c r="S114" s="41"/>
      <c r="T114" s="41"/>
      <c r="U114" s="41"/>
      <c r="V114" s="41"/>
      <c r="W114" s="41"/>
      <c r="X114" s="41"/>
      <c r="Y114" s="78"/>
    </row>
    <row r="115" spans="2:25" ht="15" customHeight="1">
      <c r="B115" s="50"/>
      <c r="C115" s="70"/>
      <c r="D115" s="468"/>
      <c r="E115" s="469"/>
      <c r="F115" s="41" t="s">
        <v>594</v>
      </c>
      <c r="G115" s="15"/>
      <c r="H115" s="36"/>
      <c r="I115" s="36"/>
      <c r="J115" s="36"/>
      <c r="K115" s="36"/>
      <c r="L115" s="79" t="s">
        <v>94</v>
      </c>
      <c r="M115" s="39"/>
      <c r="N115" s="61"/>
      <c r="O115" s="61"/>
      <c r="P115" s="61"/>
      <c r="Q115" s="62"/>
      <c r="R115" s="79" t="s">
        <v>148</v>
      </c>
      <c r="S115" s="36"/>
      <c r="T115" s="36"/>
      <c r="U115" s="36"/>
      <c r="V115" s="36"/>
      <c r="W115" s="36"/>
      <c r="X115" s="37"/>
      <c r="Y115" s="117" t="s">
        <v>707</v>
      </c>
    </row>
    <row r="116" spans="2:25" ht="15" customHeight="1">
      <c r="B116" s="50"/>
      <c r="C116" s="70"/>
      <c r="D116" s="468"/>
      <c r="E116" s="469"/>
      <c r="F116" s="41" t="s">
        <v>592</v>
      </c>
      <c r="G116" s="15"/>
      <c r="H116" s="36"/>
      <c r="I116" s="36"/>
      <c r="J116" s="36"/>
      <c r="K116" s="36"/>
      <c r="L116" s="447"/>
      <c r="M116" s="448"/>
      <c r="N116" s="448"/>
      <c r="O116" s="448"/>
      <c r="P116" s="448"/>
      <c r="Q116" s="448"/>
      <c r="R116" s="448"/>
      <c r="S116" s="448"/>
      <c r="T116" s="448"/>
      <c r="U116" s="448"/>
      <c r="V116" s="448"/>
      <c r="W116" s="448"/>
      <c r="X116" s="448"/>
      <c r="Y116" s="449"/>
    </row>
    <row r="117" spans="2:25" ht="15" customHeight="1">
      <c r="B117" s="50"/>
      <c r="C117" s="70"/>
      <c r="D117" s="468"/>
      <c r="E117" s="469"/>
      <c r="F117" s="15" t="s">
        <v>189</v>
      </c>
      <c r="G117" s="72"/>
      <c r="H117" s="72"/>
      <c r="I117" s="72"/>
      <c r="J117" s="72"/>
      <c r="K117" s="75"/>
      <c r="L117" s="106" t="s">
        <v>191</v>
      </c>
      <c r="M117" s="55"/>
      <c r="N117" s="72"/>
      <c r="O117" s="41"/>
      <c r="P117" s="72"/>
      <c r="Q117" s="75"/>
      <c r="R117" s="40" t="s">
        <v>190</v>
      </c>
      <c r="S117" s="72"/>
      <c r="T117" s="72"/>
      <c r="U117" s="72"/>
      <c r="V117" s="72"/>
      <c r="W117" s="72"/>
      <c r="X117" s="75"/>
      <c r="Y117" s="117" t="s">
        <v>404</v>
      </c>
    </row>
    <row r="118" spans="2:25" ht="15" customHeight="1">
      <c r="B118" s="50"/>
      <c r="C118" s="70"/>
      <c r="D118" s="468"/>
      <c r="E118" s="469"/>
      <c r="F118" s="15" t="s">
        <v>188</v>
      </c>
      <c r="G118" s="72"/>
      <c r="H118" s="72"/>
      <c r="I118" s="72"/>
      <c r="J118" s="72"/>
      <c r="K118" s="75"/>
      <c r="L118" s="54"/>
      <c r="M118" s="41" t="s">
        <v>152</v>
      </c>
      <c r="N118" s="55"/>
      <c r="O118" s="41" t="s">
        <v>151</v>
      </c>
      <c r="P118" s="72"/>
      <c r="Q118" s="75"/>
      <c r="R118" s="40" t="s">
        <v>150</v>
      </c>
      <c r="S118" s="72"/>
      <c r="T118" s="72"/>
      <c r="U118" s="72"/>
      <c r="V118" s="72"/>
      <c r="W118" s="72"/>
      <c r="X118" s="75"/>
      <c r="Y118" s="117" t="s">
        <v>404</v>
      </c>
    </row>
    <row r="119" spans="2:25" ht="15" customHeight="1">
      <c r="B119" s="50"/>
      <c r="C119" s="70"/>
      <c r="D119" s="468"/>
      <c r="E119" s="469"/>
      <c r="F119" s="15" t="s">
        <v>153</v>
      </c>
      <c r="G119" s="15"/>
      <c r="H119" s="36"/>
      <c r="I119" s="36"/>
      <c r="J119" s="36"/>
      <c r="K119" s="36"/>
      <c r="L119" s="79" t="s">
        <v>94</v>
      </c>
      <c r="M119" s="39"/>
      <c r="N119" s="61"/>
      <c r="O119" s="61"/>
      <c r="P119" s="61"/>
      <c r="Q119" s="62"/>
      <c r="R119" s="15" t="s">
        <v>154</v>
      </c>
      <c r="S119" s="36"/>
      <c r="T119" s="36"/>
      <c r="U119" s="36"/>
      <c r="V119" s="36"/>
      <c r="W119" s="36"/>
      <c r="X119" s="37"/>
      <c r="Y119" s="117" t="s">
        <v>404</v>
      </c>
    </row>
    <row r="120" spans="2:25" ht="15" customHeight="1">
      <c r="B120" s="50"/>
      <c r="C120" s="70"/>
      <c r="D120" s="468"/>
      <c r="E120" s="469"/>
      <c r="F120" s="15" t="s">
        <v>155</v>
      </c>
      <c r="G120" s="15"/>
      <c r="H120" s="36"/>
      <c r="I120" s="36"/>
      <c r="J120" s="36"/>
      <c r="K120" s="36"/>
      <c r="L120" s="79" t="s">
        <v>94</v>
      </c>
      <c r="M120" s="39"/>
      <c r="N120" s="61"/>
      <c r="O120" s="61"/>
      <c r="P120" s="61"/>
      <c r="Q120" s="62"/>
      <c r="R120" s="15" t="s">
        <v>156</v>
      </c>
      <c r="S120" s="36"/>
      <c r="T120" s="36"/>
      <c r="U120" s="36"/>
      <c r="V120" s="36"/>
      <c r="W120" s="36"/>
      <c r="X120" s="37"/>
      <c r="Y120" s="117" t="s">
        <v>404</v>
      </c>
    </row>
    <row r="121" spans="2:25" ht="15" customHeight="1">
      <c r="B121" s="50"/>
      <c r="C121" s="70"/>
      <c r="D121" s="468"/>
      <c r="E121" s="469"/>
      <c r="F121" s="41" t="s">
        <v>593</v>
      </c>
      <c r="G121" s="324"/>
      <c r="H121" s="64"/>
      <c r="I121" s="64"/>
      <c r="J121" s="64"/>
      <c r="K121" s="64"/>
      <c r="L121" s="301"/>
      <c r="M121" s="119"/>
      <c r="N121" s="63"/>
      <c r="O121" s="63"/>
      <c r="P121" s="63"/>
      <c r="Q121" s="63"/>
      <c r="R121" s="324"/>
      <c r="S121" s="64"/>
      <c r="T121" s="64"/>
      <c r="U121" s="64"/>
      <c r="V121" s="64"/>
      <c r="W121" s="64"/>
      <c r="X121" s="64"/>
      <c r="Y121" s="325"/>
    </row>
    <row r="122" spans="2:25" ht="15" customHeight="1">
      <c r="B122" s="50"/>
      <c r="C122" s="70"/>
      <c r="D122" s="468"/>
      <c r="E122" s="469"/>
      <c r="F122" s="41" t="s">
        <v>595</v>
      </c>
      <c r="G122" s="15"/>
      <c r="H122" s="36"/>
      <c r="I122" s="36"/>
      <c r="J122" s="36"/>
      <c r="K122" s="36"/>
      <c r="L122" s="79" t="s">
        <v>94</v>
      </c>
      <c r="M122" s="39"/>
      <c r="N122" s="61"/>
      <c r="O122" s="61"/>
      <c r="P122" s="61"/>
      <c r="Q122" s="62"/>
      <c r="R122" s="79" t="s">
        <v>148</v>
      </c>
      <c r="S122" s="36"/>
      <c r="T122" s="36"/>
      <c r="U122" s="36"/>
      <c r="V122" s="36"/>
      <c r="W122" s="36"/>
      <c r="X122" s="37"/>
      <c r="Y122" s="117" t="s">
        <v>707</v>
      </c>
    </row>
    <row r="123" spans="2:25" ht="15" customHeight="1">
      <c r="B123" s="50"/>
      <c r="C123" s="23"/>
      <c r="D123" s="466" t="s">
        <v>596</v>
      </c>
      <c r="E123" s="467"/>
      <c r="F123" s="41" t="s">
        <v>597</v>
      </c>
      <c r="G123" s="41"/>
      <c r="H123" s="41"/>
      <c r="I123" s="41"/>
      <c r="J123" s="41"/>
      <c r="K123" s="41"/>
      <c r="L123" s="41"/>
      <c r="M123" s="41"/>
      <c r="N123" s="41"/>
      <c r="O123" s="41"/>
      <c r="P123" s="41"/>
      <c r="Q123" s="41"/>
      <c r="R123" s="41"/>
      <c r="S123" s="41"/>
      <c r="T123" s="41"/>
      <c r="U123" s="41"/>
      <c r="V123" s="41"/>
      <c r="W123" s="41"/>
      <c r="X123" s="41"/>
      <c r="Y123" s="78"/>
    </row>
    <row r="124" spans="2:25" ht="15" customHeight="1">
      <c r="B124" s="50"/>
      <c r="C124" s="70"/>
      <c r="D124" s="468"/>
      <c r="E124" s="469"/>
      <c r="F124" s="15" t="s">
        <v>598</v>
      </c>
      <c r="G124" s="15"/>
      <c r="H124" s="36"/>
      <c r="I124" s="36"/>
      <c r="J124" s="36"/>
      <c r="K124" s="36"/>
      <c r="L124" s="470" t="s">
        <v>709</v>
      </c>
      <c r="M124" s="471"/>
      <c r="N124" s="471"/>
      <c r="O124" s="61"/>
      <c r="P124" s="61"/>
      <c r="Q124" s="62"/>
      <c r="R124" s="79" t="s">
        <v>148</v>
      </c>
      <c r="S124" s="36"/>
      <c r="T124" s="36"/>
      <c r="U124" s="36"/>
      <c r="V124" s="36"/>
      <c r="W124" s="36"/>
      <c r="X124" s="37"/>
      <c r="Y124" s="117" t="s">
        <v>707</v>
      </c>
    </row>
    <row r="125" spans="2:25" ht="15" customHeight="1">
      <c r="B125" s="50"/>
      <c r="C125" s="70"/>
      <c r="D125" s="468"/>
      <c r="E125" s="469"/>
      <c r="F125" s="15" t="s">
        <v>601</v>
      </c>
      <c r="G125" s="15"/>
      <c r="H125" s="36"/>
      <c r="I125" s="36"/>
      <c r="J125" s="36"/>
      <c r="K125" s="36"/>
      <c r="L125" s="47"/>
      <c r="M125" s="143"/>
      <c r="N125" s="19" t="s">
        <v>145</v>
      </c>
      <c r="O125" s="61"/>
      <c r="P125" s="61"/>
      <c r="Q125" s="62"/>
      <c r="R125" s="15" t="s">
        <v>585</v>
      </c>
      <c r="S125" s="36"/>
      <c r="T125" s="36"/>
      <c r="U125" s="36"/>
      <c r="V125" s="36"/>
      <c r="W125" s="36"/>
      <c r="X125" s="37"/>
      <c r="Y125" s="117" t="s">
        <v>404</v>
      </c>
    </row>
    <row r="126" spans="2:25" ht="15" customHeight="1">
      <c r="B126" s="50"/>
      <c r="C126" s="70"/>
      <c r="D126" s="468"/>
      <c r="E126" s="469"/>
      <c r="F126" s="15" t="s">
        <v>610</v>
      </c>
      <c r="G126" s="324"/>
      <c r="H126" s="64"/>
      <c r="I126" s="64"/>
      <c r="J126" s="64"/>
      <c r="K126" s="64"/>
      <c r="L126" s="55"/>
      <c r="M126" s="41" t="s">
        <v>151</v>
      </c>
      <c r="N126" s="19"/>
      <c r="O126" s="61"/>
      <c r="P126" s="61"/>
      <c r="Q126" s="62"/>
      <c r="R126" s="15" t="s">
        <v>611</v>
      </c>
      <c r="S126" s="36"/>
      <c r="T126" s="36"/>
      <c r="U126" s="36"/>
      <c r="V126" s="36"/>
      <c r="W126" s="36"/>
      <c r="X126" s="37"/>
      <c r="Y126" s="117" t="s">
        <v>404</v>
      </c>
    </row>
    <row r="127" spans="2:25" ht="15" customHeight="1">
      <c r="B127" s="50"/>
      <c r="C127" s="70"/>
      <c r="D127" s="468"/>
      <c r="E127" s="469"/>
      <c r="F127" s="324" t="s">
        <v>609</v>
      </c>
      <c r="G127" s="326"/>
      <c r="H127" s="108"/>
      <c r="I127" s="108"/>
      <c r="J127" s="108"/>
      <c r="K127" s="329" t="s">
        <v>604</v>
      </c>
      <c r="L127" s="47"/>
      <c r="M127" s="143"/>
      <c r="N127" s="19" t="s">
        <v>107</v>
      </c>
      <c r="O127" s="61"/>
      <c r="P127" s="61"/>
      <c r="Q127" s="62"/>
      <c r="R127" s="79" t="s">
        <v>603</v>
      </c>
      <c r="S127" s="36"/>
      <c r="T127" s="36"/>
      <c r="U127" s="36"/>
      <c r="V127" s="36"/>
      <c r="W127" s="36"/>
      <c r="X127" s="37"/>
      <c r="Y127" s="117" t="s">
        <v>404</v>
      </c>
    </row>
    <row r="128" spans="2:25" ht="15" customHeight="1">
      <c r="B128" s="50"/>
      <c r="C128" s="70"/>
      <c r="D128" s="468"/>
      <c r="E128" s="469"/>
      <c r="F128" s="7"/>
      <c r="G128" s="327"/>
      <c r="H128" s="318"/>
      <c r="I128" s="318"/>
      <c r="J128" s="318"/>
      <c r="K128" s="328" t="s">
        <v>602</v>
      </c>
      <c r="L128" s="106" t="s">
        <v>191</v>
      </c>
      <c r="M128" s="55"/>
      <c r="N128" s="41"/>
      <c r="O128" s="61"/>
      <c r="P128" s="61"/>
      <c r="Q128" s="62"/>
      <c r="R128" s="79" t="s">
        <v>605</v>
      </c>
      <c r="S128" s="36"/>
      <c r="T128" s="36"/>
      <c r="U128" s="36"/>
      <c r="V128" s="36"/>
      <c r="W128" s="36"/>
      <c r="X128" s="37"/>
      <c r="Y128" s="117" t="s">
        <v>404</v>
      </c>
    </row>
    <row r="129" spans="2:25" ht="15" customHeight="1">
      <c r="B129" s="50"/>
      <c r="C129" s="70"/>
      <c r="D129" s="468"/>
      <c r="E129" s="469"/>
      <c r="F129" s="15" t="s">
        <v>599</v>
      </c>
      <c r="G129" s="15"/>
      <c r="H129" s="36"/>
      <c r="I129" s="36"/>
      <c r="J129" s="36"/>
      <c r="K129" s="36"/>
      <c r="L129" s="470" t="s">
        <v>708</v>
      </c>
      <c r="M129" s="471"/>
      <c r="N129" s="471"/>
      <c r="O129" s="61"/>
      <c r="P129" s="61"/>
      <c r="Q129" s="62"/>
      <c r="R129" s="79" t="s">
        <v>148</v>
      </c>
      <c r="S129" s="36"/>
      <c r="T129" s="36"/>
      <c r="U129" s="36"/>
      <c r="V129" s="36"/>
      <c r="W129" s="36"/>
      <c r="X129" s="37"/>
      <c r="Y129" s="117" t="s">
        <v>707</v>
      </c>
    </row>
    <row r="130" spans="2:25" ht="15" customHeight="1">
      <c r="B130" s="50"/>
      <c r="C130" s="70"/>
      <c r="D130" s="468"/>
      <c r="E130" s="469"/>
      <c r="F130" s="15" t="s">
        <v>601</v>
      </c>
      <c r="G130" s="15"/>
      <c r="H130" s="36"/>
      <c r="I130" s="36"/>
      <c r="J130" s="36"/>
      <c r="K130" s="36"/>
      <c r="L130" s="47"/>
      <c r="M130" s="143">
        <v>1.4</v>
      </c>
      <c r="N130" s="19" t="s">
        <v>145</v>
      </c>
      <c r="O130" s="61"/>
      <c r="P130" s="61"/>
      <c r="Q130" s="62"/>
      <c r="R130" s="15" t="s">
        <v>585</v>
      </c>
      <c r="S130" s="36"/>
      <c r="T130" s="36"/>
      <c r="U130" s="36"/>
      <c r="V130" s="36"/>
      <c r="W130" s="36"/>
      <c r="X130" s="37"/>
      <c r="Y130" s="117" t="s">
        <v>707</v>
      </c>
    </row>
    <row r="131" spans="2:25" ht="15" customHeight="1">
      <c r="B131" s="50"/>
      <c r="C131" s="70"/>
      <c r="D131" s="468"/>
      <c r="E131" s="469"/>
      <c r="F131" s="15" t="s">
        <v>610</v>
      </c>
      <c r="G131" s="324"/>
      <c r="H131" s="64"/>
      <c r="I131" s="64"/>
      <c r="J131" s="64"/>
      <c r="K131" s="64"/>
      <c r="L131" s="55">
        <v>5</v>
      </c>
      <c r="M131" s="41" t="s">
        <v>151</v>
      </c>
      <c r="N131" s="19"/>
      <c r="O131" s="61"/>
      <c r="P131" s="61"/>
      <c r="Q131" s="62"/>
      <c r="R131" s="15" t="s">
        <v>611</v>
      </c>
      <c r="S131" s="36"/>
      <c r="T131" s="36"/>
      <c r="U131" s="36"/>
      <c r="V131" s="36"/>
      <c r="W131" s="36"/>
      <c r="X131" s="37"/>
      <c r="Y131" s="117" t="s">
        <v>707</v>
      </c>
    </row>
    <row r="132" spans="2:25" ht="15" customHeight="1">
      <c r="B132" s="50"/>
      <c r="C132" s="70"/>
      <c r="D132" s="468"/>
      <c r="E132" s="469"/>
      <c r="F132" s="324" t="s">
        <v>609</v>
      </c>
      <c r="G132" s="326"/>
      <c r="H132" s="108"/>
      <c r="I132" s="108"/>
      <c r="J132" s="108"/>
      <c r="K132" s="329" t="s">
        <v>604</v>
      </c>
      <c r="L132" s="47"/>
      <c r="M132" s="143">
        <v>6.27</v>
      </c>
      <c r="N132" s="19" t="s">
        <v>107</v>
      </c>
      <c r="O132" s="61"/>
      <c r="P132" s="61"/>
      <c r="Q132" s="62"/>
      <c r="R132" s="79" t="s">
        <v>603</v>
      </c>
      <c r="S132" s="36"/>
      <c r="T132" s="36"/>
      <c r="U132" s="36"/>
      <c r="V132" s="36"/>
      <c r="W132" s="36"/>
      <c r="X132" s="37"/>
      <c r="Y132" s="117" t="s">
        <v>707</v>
      </c>
    </row>
    <row r="133" spans="2:25" ht="15" customHeight="1">
      <c r="B133" s="50"/>
      <c r="C133" s="70"/>
      <c r="D133" s="468"/>
      <c r="E133" s="469"/>
      <c r="F133" s="7"/>
      <c r="G133" s="327"/>
      <c r="H133" s="318"/>
      <c r="I133" s="318"/>
      <c r="J133" s="318"/>
      <c r="K133" s="328" t="s">
        <v>602</v>
      </c>
      <c r="L133" s="106" t="s">
        <v>191</v>
      </c>
      <c r="M133" s="55">
        <v>8.44</v>
      </c>
      <c r="N133" s="41"/>
      <c r="O133" s="61"/>
      <c r="P133" s="61"/>
      <c r="Q133" s="62"/>
      <c r="R133" s="79" t="s">
        <v>605</v>
      </c>
      <c r="S133" s="36"/>
      <c r="T133" s="36"/>
      <c r="U133" s="36"/>
      <c r="V133" s="36"/>
      <c r="W133" s="36"/>
      <c r="X133" s="37"/>
      <c r="Y133" s="117" t="s">
        <v>707</v>
      </c>
    </row>
    <row r="134" spans="2:25" ht="15" customHeight="1">
      <c r="B134" s="50"/>
      <c r="C134" s="70"/>
      <c r="D134" s="468"/>
      <c r="E134" s="469"/>
      <c r="F134" s="15" t="s">
        <v>600</v>
      </c>
      <c r="G134" s="72"/>
      <c r="H134" s="72"/>
      <c r="I134" s="72"/>
      <c r="J134" s="72"/>
      <c r="K134" s="75"/>
      <c r="L134" s="470" t="s">
        <v>708</v>
      </c>
      <c r="M134" s="471"/>
      <c r="N134" s="471"/>
      <c r="O134" s="61"/>
      <c r="P134" s="61"/>
      <c r="Q134" s="62"/>
      <c r="R134" s="79" t="s">
        <v>148</v>
      </c>
      <c r="S134" s="36"/>
      <c r="T134" s="36"/>
      <c r="U134" s="36"/>
      <c r="V134" s="36"/>
      <c r="W134" s="36"/>
      <c r="X134" s="37"/>
      <c r="Y134" s="117" t="s">
        <v>707</v>
      </c>
    </row>
    <row r="135" spans="2:25" ht="15" customHeight="1">
      <c r="B135" s="50"/>
      <c r="C135" s="70"/>
      <c r="D135" s="468"/>
      <c r="E135" s="469"/>
      <c r="F135" s="15" t="s">
        <v>601</v>
      </c>
      <c r="G135" s="15"/>
      <c r="H135" s="36"/>
      <c r="I135" s="36"/>
      <c r="J135" s="36"/>
      <c r="K135" s="36"/>
      <c r="L135" s="47"/>
      <c r="M135" s="143">
        <v>0.75</v>
      </c>
      <c r="N135" s="19" t="s">
        <v>145</v>
      </c>
      <c r="O135" s="61"/>
      <c r="P135" s="61"/>
      <c r="Q135" s="62"/>
      <c r="R135" s="15" t="s">
        <v>606</v>
      </c>
      <c r="S135" s="36"/>
      <c r="T135" s="36"/>
      <c r="U135" s="36"/>
      <c r="V135" s="36"/>
      <c r="W135" s="36"/>
      <c r="X135" s="37"/>
      <c r="Y135" s="117" t="s">
        <v>707</v>
      </c>
    </row>
    <row r="136" spans="2:25" ht="15" customHeight="1">
      <c r="B136" s="50"/>
      <c r="C136" s="70"/>
      <c r="D136" s="461"/>
      <c r="E136" s="462"/>
      <c r="F136" s="15" t="s">
        <v>607</v>
      </c>
      <c r="G136" s="15"/>
      <c r="H136" s="36"/>
      <c r="I136" s="36"/>
      <c r="J136" s="36"/>
      <c r="K136" s="36"/>
      <c r="L136" s="47"/>
      <c r="M136" s="143">
        <v>2.8</v>
      </c>
      <c r="N136" s="19" t="s">
        <v>145</v>
      </c>
      <c r="O136" s="61"/>
      <c r="P136" s="61"/>
      <c r="Q136" s="62"/>
      <c r="R136" s="15" t="s">
        <v>608</v>
      </c>
      <c r="S136" s="36"/>
      <c r="T136" s="36"/>
      <c r="U136" s="36"/>
      <c r="V136" s="36"/>
      <c r="W136" s="36"/>
      <c r="X136" s="37"/>
      <c r="Y136" s="117" t="s">
        <v>707</v>
      </c>
    </row>
    <row r="137" spans="2:25" ht="15" customHeight="1">
      <c r="B137" s="45" t="s">
        <v>84</v>
      </c>
      <c r="C137" s="46"/>
      <c r="D137" s="64"/>
      <c r="E137" s="64"/>
      <c r="F137" s="64"/>
      <c r="G137" s="64"/>
      <c r="H137" s="64"/>
      <c r="I137" s="64"/>
      <c r="J137" s="64"/>
      <c r="K137" s="64"/>
      <c r="L137" s="64"/>
      <c r="M137" s="64"/>
      <c r="N137" s="64"/>
      <c r="O137" s="64"/>
      <c r="P137" s="64"/>
      <c r="Q137" s="64"/>
      <c r="R137" s="64"/>
      <c r="S137" s="64"/>
      <c r="T137" s="64"/>
      <c r="U137" s="64"/>
      <c r="V137" s="64"/>
      <c r="W137" s="64"/>
      <c r="X137" s="64"/>
      <c r="Y137" s="46"/>
    </row>
    <row r="138" spans="2:25" ht="15" customHeight="1">
      <c r="B138" s="50"/>
      <c r="C138" s="51"/>
      <c r="D138" s="71"/>
      <c r="E138" s="71"/>
      <c r="F138" s="71"/>
      <c r="G138" s="71"/>
      <c r="H138" s="71"/>
      <c r="I138" s="71"/>
      <c r="J138" s="71"/>
      <c r="K138" s="71"/>
      <c r="L138" s="71"/>
      <c r="M138" s="71"/>
      <c r="N138" s="71"/>
      <c r="O138" s="71"/>
      <c r="P138" s="71"/>
      <c r="Q138" s="71"/>
      <c r="R138" s="71"/>
      <c r="S138" s="71"/>
      <c r="T138" s="71"/>
      <c r="U138" s="71"/>
      <c r="V138" s="71"/>
      <c r="W138" s="71"/>
      <c r="X138" s="71"/>
      <c r="Y138" s="51"/>
    </row>
    <row r="139" spans="2:25" ht="48.75" customHeight="1">
      <c r="B139" s="58"/>
      <c r="C139" s="60"/>
      <c r="D139" s="59"/>
      <c r="E139" s="59"/>
      <c r="F139" s="59"/>
      <c r="G139" s="59"/>
      <c r="H139" s="59"/>
      <c r="I139" s="59"/>
      <c r="J139" s="59"/>
      <c r="K139" s="59"/>
      <c r="L139" s="59"/>
      <c r="M139" s="59"/>
      <c r="N139" s="59"/>
      <c r="O139" s="59"/>
      <c r="P139" s="59"/>
      <c r="Q139" s="59"/>
      <c r="R139" s="59"/>
      <c r="S139" s="59"/>
      <c r="T139" s="59"/>
      <c r="U139" s="59"/>
      <c r="V139" s="59"/>
      <c r="W139" s="59"/>
      <c r="X139" s="59"/>
      <c r="Y139" s="60"/>
    </row>
  </sheetData>
  <sheetProtection/>
  <mergeCells count="132">
    <mergeCell ref="Y60:Y61"/>
    <mergeCell ref="B79:Y79"/>
    <mergeCell ref="F78:K78"/>
    <mergeCell ref="F74:K75"/>
    <mergeCell ref="D89:E95"/>
    <mergeCell ref="M92:N92"/>
    <mergeCell ref="L81:M81"/>
    <mergeCell ref="L80:Q80"/>
    <mergeCell ref="F82:K83"/>
    <mergeCell ref="P92:Q92"/>
    <mergeCell ref="Y74:Y75"/>
    <mergeCell ref="L73:Q73"/>
    <mergeCell ref="L74:Q75"/>
    <mergeCell ref="R84:X84"/>
    <mergeCell ref="N81:O81"/>
    <mergeCell ref="L91:M91"/>
    <mergeCell ref="L85:M85"/>
    <mergeCell ref="R80:X80"/>
    <mergeCell ref="R82:X83"/>
    <mergeCell ref="Y82:Y83"/>
    <mergeCell ref="B88:Y88"/>
    <mergeCell ref="L63:M63"/>
    <mergeCell ref="R72:X72"/>
    <mergeCell ref="D87:E87"/>
    <mergeCell ref="L78:Q78"/>
    <mergeCell ref="L70:M70"/>
    <mergeCell ref="R74:X75"/>
    <mergeCell ref="R78:X78"/>
    <mergeCell ref="B13:Y13"/>
    <mergeCell ref="L14:Q14"/>
    <mergeCell ref="Y32:Y33"/>
    <mergeCell ref="P31:Q31"/>
    <mergeCell ref="P32:Q33"/>
    <mergeCell ref="D23:E33"/>
    <mergeCell ref="L27:M27"/>
    <mergeCell ref="D8:E9"/>
    <mergeCell ref="D10:E11"/>
    <mergeCell ref="L11:M11"/>
    <mergeCell ref="L12:M12"/>
    <mergeCell ref="L9:M9"/>
    <mergeCell ref="D42:E43"/>
    <mergeCell ref="L53:M53"/>
    <mergeCell ref="D50:E56"/>
    <mergeCell ref="L49:Q49"/>
    <mergeCell ref="L56:M56"/>
    <mergeCell ref="L44:Q44"/>
    <mergeCell ref="L42:Y42"/>
    <mergeCell ref="D46:E49"/>
    <mergeCell ref="L52:Y52"/>
    <mergeCell ref="L55:M55"/>
    <mergeCell ref="L4:Q4"/>
    <mergeCell ref="L17:M17"/>
    <mergeCell ref="B3:Y3"/>
    <mergeCell ref="L6:M6"/>
    <mergeCell ref="L5:Q5"/>
    <mergeCell ref="L7:M7"/>
    <mergeCell ref="D5:E6"/>
    <mergeCell ref="L8:M8"/>
    <mergeCell ref="R10:S10"/>
    <mergeCell ref="R11:S11"/>
    <mergeCell ref="D68:E78"/>
    <mergeCell ref="D58:E63"/>
    <mergeCell ref="R2:X2"/>
    <mergeCell ref="B15:Y15"/>
    <mergeCell ref="L28:M28"/>
    <mergeCell ref="L29:M29"/>
    <mergeCell ref="L26:M26"/>
    <mergeCell ref="B2:K2"/>
    <mergeCell ref="L2:Q2"/>
    <mergeCell ref="L10:M10"/>
    <mergeCell ref="L30:M30"/>
    <mergeCell ref="L32:O33"/>
    <mergeCell ref="L16:M16"/>
    <mergeCell ref="D21:E22"/>
    <mergeCell ref="L23:M23"/>
    <mergeCell ref="F18:G19"/>
    <mergeCell ref="D16:E19"/>
    <mergeCell ref="L19:M19"/>
    <mergeCell ref="L18:M18"/>
    <mergeCell ref="L38:M38"/>
    <mergeCell ref="B34:Y34"/>
    <mergeCell ref="B45:Y45"/>
    <mergeCell ref="D35:E37"/>
    <mergeCell ref="L35:M35"/>
    <mergeCell ref="B41:Y41"/>
    <mergeCell ref="L36:M36"/>
    <mergeCell ref="L37:M37"/>
    <mergeCell ref="D40:E40"/>
    <mergeCell ref="L43:M43"/>
    <mergeCell ref="O113:P113"/>
    <mergeCell ref="L113:N113"/>
    <mergeCell ref="L110:N110"/>
    <mergeCell ref="D80:E84"/>
    <mergeCell ref="P84:Q84"/>
    <mergeCell ref="D96:E96"/>
    <mergeCell ref="F106:Y106"/>
    <mergeCell ref="F103:Y103"/>
    <mergeCell ref="L94:M94"/>
    <mergeCell ref="M90:N90"/>
    <mergeCell ref="D44:E44"/>
    <mergeCell ref="L61:M61"/>
    <mergeCell ref="L66:M66"/>
    <mergeCell ref="L58:Y58"/>
    <mergeCell ref="L60:Q60"/>
    <mergeCell ref="D64:E67"/>
    <mergeCell ref="B57:Y57"/>
    <mergeCell ref="L46:Y46"/>
    <mergeCell ref="L48:M48"/>
    <mergeCell ref="L51:Q51"/>
    <mergeCell ref="D123:E136"/>
    <mergeCell ref="D114:E122"/>
    <mergeCell ref="L124:N124"/>
    <mergeCell ref="L129:N129"/>
    <mergeCell ref="L134:N134"/>
    <mergeCell ref="L116:Y116"/>
    <mergeCell ref="L96:Q96"/>
    <mergeCell ref="D103:E108"/>
    <mergeCell ref="B102:Y102"/>
    <mergeCell ref="D97:E97"/>
    <mergeCell ref="R99:X99"/>
    <mergeCell ref="R101:X101"/>
    <mergeCell ref="L97:Q97"/>
    <mergeCell ref="L111:N111"/>
    <mergeCell ref="L112:N112"/>
    <mergeCell ref="F81:K81"/>
    <mergeCell ref="B98:Y98"/>
    <mergeCell ref="L93:M93"/>
    <mergeCell ref="D85:E85"/>
    <mergeCell ref="B100:Y100"/>
    <mergeCell ref="D86:E86"/>
    <mergeCell ref="D109:E113"/>
    <mergeCell ref="F109:Y109"/>
  </mergeCells>
  <printOptions horizontalCentered="1"/>
  <pageMargins left="0.7086614173228347" right="0.7086614173228347" top="0.7480314960629921" bottom="0.7480314960629921" header="0.31496062992125984" footer="0.31496062992125984"/>
  <pageSetup fitToHeight="10" horizontalDpi="300" verticalDpi="300" orientation="landscape" paperSize="9" scale="83" r:id="rId1"/>
  <rowBreaks count="3" manualBreakCount="3">
    <brk id="40" min="1" max="24" man="1"/>
    <brk id="78" min="1" max="24" man="1"/>
    <brk id="101" min="1" max="24" man="1"/>
  </rowBreaks>
</worksheet>
</file>

<file path=xl/worksheets/sheet6.xml><?xml version="1.0" encoding="utf-8"?>
<worksheet xmlns="http://schemas.openxmlformats.org/spreadsheetml/2006/main" xmlns:r="http://schemas.openxmlformats.org/officeDocument/2006/relationships">
  <dimension ref="A1:J600"/>
  <sheetViews>
    <sheetView showGridLines="0" zoomScale="115" zoomScaleNormal="115" zoomScaleSheetLayoutView="100" zoomScalePageLayoutView="0" workbookViewId="0" topLeftCell="A583">
      <selection activeCell="H22" sqref="H22"/>
    </sheetView>
  </sheetViews>
  <sheetFormatPr defaultColWidth="8.796875" defaultRowHeight="14.25"/>
  <cols>
    <col min="1" max="1" width="6" style="80" customWidth="1"/>
    <col min="2" max="2" width="9" style="80" customWidth="1"/>
    <col min="3" max="3" width="30.69921875" style="80" bestFit="1" customWidth="1"/>
    <col min="4" max="4" width="9" style="80" customWidth="1"/>
    <col min="5" max="5" width="6" style="80" bestFit="1" customWidth="1"/>
    <col min="6" max="6" width="54.5" style="80" customWidth="1"/>
    <col min="7" max="7" width="4.5" style="80" customWidth="1"/>
    <col min="8" max="9" width="12.59765625" style="80" customWidth="1"/>
    <col min="10" max="16384" width="9" style="80" customWidth="1"/>
  </cols>
  <sheetData>
    <row r="1" ht="18" customHeight="1">
      <c r="A1" s="338" t="s">
        <v>184</v>
      </c>
    </row>
    <row r="2" spans="2:9" ht="34.5" customHeight="1">
      <c r="B2" s="87" t="s">
        <v>181</v>
      </c>
      <c r="C2" s="220">
        <v>1</v>
      </c>
      <c r="D2" s="642" t="s">
        <v>182</v>
      </c>
      <c r="E2" s="643"/>
      <c r="F2" s="644" t="s">
        <v>689</v>
      </c>
      <c r="G2" s="645"/>
      <c r="H2" s="645"/>
      <c r="I2" s="643"/>
    </row>
    <row r="3" spans="2:9" ht="13.5">
      <c r="B3" s="87" t="s">
        <v>170</v>
      </c>
      <c r="C3" s="220" t="s">
        <v>171</v>
      </c>
      <c r="D3" s="237" t="s">
        <v>283</v>
      </c>
      <c r="E3" s="221" t="s">
        <v>230</v>
      </c>
      <c r="F3" s="218" t="s">
        <v>364</v>
      </c>
      <c r="G3" s="146" t="s">
        <v>230</v>
      </c>
      <c r="H3" s="87" t="s">
        <v>172</v>
      </c>
      <c r="I3" s="87" t="s">
        <v>173</v>
      </c>
    </row>
    <row r="4" spans="2:9" ht="24.75" customHeight="1">
      <c r="B4" s="337" t="s">
        <v>657</v>
      </c>
      <c r="C4" s="333" t="s">
        <v>619</v>
      </c>
      <c r="D4" s="88">
        <v>190</v>
      </c>
      <c r="E4" s="88" t="s">
        <v>169</v>
      </c>
      <c r="F4" s="422"/>
      <c r="G4" s="239" t="s">
        <v>401</v>
      </c>
      <c r="H4" s="95">
        <f>D4*F4</f>
        <v>0</v>
      </c>
      <c r="I4" s="90"/>
    </row>
    <row r="5" spans="2:9" ht="24.75" customHeight="1">
      <c r="B5" s="91"/>
      <c r="C5" s="334" t="s">
        <v>658</v>
      </c>
      <c r="D5" s="93"/>
      <c r="E5" s="94" t="s">
        <v>169</v>
      </c>
      <c r="F5" s="423"/>
      <c r="G5" s="217" t="s">
        <v>620</v>
      </c>
      <c r="H5" s="95">
        <f>D5*F5</f>
        <v>0</v>
      </c>
      <c r="I5" s="96"/>
    </row>
    <row r="6" spans="2:9" ht="24.75" customHeight="1">
      <c r="B6" s="91"/>
      <c r="C6" s="334" t="s">
        <v>651</v>
      </c>
      <c r="D6" s="93">
        <v>1.6</v>
      </c>
      <c r="E6" s="93" t="s">
        <v>231</v>
      </c>
      <c r="F6" s="424">
        <v>8.57</v>
      </c>
      <c r="G6" s="145" t="s">
        <v>112</v>
      </c>
      <c r="H6" s="95">
        <f>D6*F6</f>
        <v>13.712000000000002</v>
      </c>
      <c r="I6" s="96"/>
    </row>
    <row r="7" spans="2:9" ht="24.75" customHeight="1">
      <c r="B7" s="91"/>
      <c r="C7" s="334" t="s">
        <v>634</v>
      </c>
      <c r="D7" s="93">
        <v>5.85</v>
      </c>
      <c r="E7" s="216" t="s">
        <v>285</v>
      </c>
      <c r="F7" s="424">
        <v>10.88</v>
      </c>
      <c r="G7" s="217" t="s">
        <v>286</v>
      </c>
      <c r="H7" s="95">
        <f>D7*F7</f>
        <v>63.648</v>
      </c>
      <c r="I7" s="96"/>
    </row>
    <row r="8" spans="2:9" ht="24.75" customHeight="1">
      <c r="B8" s="91"/>
      <c r="C8" s="334" t="s">
        <v>186</v>
      </c>
      <c r="D8" s="93">
        <v>4.9</v>
      </c>
      <c r="E8" s="216" t="s">
        <v>285</v>
      </c>
      <c r="F8" s="424"/>
      <c r="G8" s="217" t="s">
        <v>286</v>
      </c>
      <c r="H8" s="95">
        <f aca="true" t="shared" si="0" ref="H8:H19">D8*F8</f>
        <v>0</v>
      </c>
      <c r="I8" s="96"/>
    </row>
    <row r="9" spans="2:9" ht="24.75" customHeight="1">
      <c r="B9" s="91"/>
      <c r="C9" s="334" t="s">
        <v>185</v>
      </c>
      <c r="D9" s="93">
        <v>6.1</v>
      </c>
      <c r="E9" s="216" t="s">
        <v>285</v>
      </c>
      <c r="F9" s="424"/>
      <c r="G9" s="217" t="s">
        <v>286</v>
      </c>
      <c r="H9" s="95">
        <f t="shared" si="0"/>
        <v>0</v>
      </c>
      <c r="I9" s="96"/>
    </row>
    <row r="10" spans="2:9" ht="24.75" customHeight="1">
      <c r="B10" s="91"/>
      <c r="C10" s="335" t="s">
        <v>265</v>
      </c>
      <c r="D10" s="93">
        <v>5</v>
      </c>
      <c r="E10" s="216" t="s">
        <v>285</v>
      </c>
      <c r="F10" s="424">
        <v>9.99</v>
      </c>
      <c r="G10" s="217" t="s">
        <v>286</v>
      </c>
      <c r="H10" s="95">
        <f>D10*F10</f>
        <v>49.95</v>
      </c>
      <c r="I10" s="96"/>
    </row>
    <row r="11" spans="2:9" ht="24.75" customHeight="1">
      <c r="B11" s="91"/>
      <c r="C11" s="335" t="s">
        <v>621</v>
      </c>
      <c r="D11" s="93">
        <v>4.5</v>
      </c>
      <c r="E11" s="216" t="s">
        <v>285</v>
      </c>
      <c r="F11" s="424"/>
      <c r="G11" s="217" t="s">
        <v>286</v>
      </c>
      <c r="H11" s="95">
        <f t="shared" si="0"/>
        <v>0</v>
      </c>
      <c r="I11" s="96"/>
    </row>
    <row r="12" spans="2:9" ht="24.75" customHeight="1">
      <c r="B12" s="91"/>
      <c r="C12" s="335" t="s">
        <v>635</v>
      </c>
      <c r="D12" s="93">
        <v>5.5</v>
      </c>
      <c r="E12" s="216" t="s">
        <v>285</v>
      </c>
      <c r="F12" s="424"/>
      <c r="G12" s="217" t="s">
        <v>286</v>
      </c>
      <c r="H12" s="95">
        <f>D12*F12</f>
        <v>0</v>
      </c>
      <c r="I12" s="96"/>
    </row>
    <row r="13" spans="2:9" ht="24.75" customHeight="1">
      <c r="B13" s="91"/>
      <c r="C13" s="334" t="s">
        <v>652</v>
      </c>
      <c r="D13" s="93">
        <v>0.2</v>
      </c>
      <c r="E13" s="216" t="s">
        <v>285</v>
      </c>
      <c r="F13" s="424">
        <v>7.88</v>
      </c>
      <c r="G13" s="217" t="s">
        <v>286</v>
      </c>
      <c r="H13" s="95">
        <f t="shared" si="0"/>
        <v>1.576</v>
      </c>
      <c r="I13" s="96"/>
    </row>
    <row r="14" spans="2:9" ht="24.75" customHeight="1">
      <c r="B14" s="91"/>
      <c r="C14" s="334" t="s">
        <v>176</v>
      </c>
      <c r="D14" s="93">
        <v>7.6</v>
      </c>
      <c r="E14" s="216" t="s">
        <v>285</v>
      </c>
      <c r="F14" s="424"/>
      <c r="G14" s="217" t="s">
        <v>286</v>
      </c>
      <c r="H14" s="95">
        <f t="shared" si="0"/>
        <v>0</v>
      </c>
      <c r="I14" s="96"/>
    </row>
    <row r="15" spans="2:9" ht="24.75" customHeight="1">
      <c r="B15" s="91"/>
      <c r="C15" s="335" t="s">
        <v>264</v>
      </c>
      <c r="D15" s="93">
        <v>5.15</v>
      </c>
      <c r="E15" s="216" t="s">
        <v>285</v>
      </c>
      <c r="F15" s="424">
        <v>7.73</v>
      </c>
      <c r="G15" s="217" t="s">
        <v>286</v>
      </c>
      <c r="H15" s="95">
        <f t="shared" si="0"/>
        <v>39.80950000000001</v>
      </c>
      <c r="I15" s="96"/>
    </row>
    <row r="16" spans="2:9" ht="24.75" customHeight="1">
      <c r="B16" s="91"/>
      <c r="C16" s="335" t="s">
        <v>271</v>
      </c>
      <c r="D16" s="93">
        <v>3.5</v>
      </c>
      <c r="E16" s="93" t="s">
        <v>231</v>
      </c>
      <c r="F16" s="424">
        <v>5.435</v>
      </c>
      <c r="G16" s="145" t="s">
        <v>112</v>
      </c>
      <c r="H16" s="95">
        <f t="shared" si="0"/>
        <v>19.022499999999997</v>
      </c>
      <c r="I16" s="96"/>
    </row>
    <row r="17" spans="2:9" ht="24.75" customHeight="1">
      <c r="B17" s="91"/>
      <c r="C17" s="335" t="s">
        <v>177</v>
      </c>
      <c r="D17" s="93">
        <v>24</v>
      </c>
      <c r="E17" s="216" t="s">
        <v>268</v>
      </c>
      <c r="F17" s="424">
        <v>1.41</v>
      </c>
      <c r="G17" s="217" t="s">
        <v>269</v>
      </c>
      <c r="H17" s="95">
        <f>D17*F17</f>
        <v>33.839999999999996</v>
      </c>
      <c r="I17" s="96"/>
    </row>
    <row r="18" spans="2:9" ht="24.75" customHeight="1">
      <c r="B18" s="91"/>
      <c r="C18" s="334" t="s">
        <v>178</v>
      </c>
      <c r="D18" s="93">
        <v>24</v>
      </c>
      <c r="E18" s="216" t="s">
        <v>268</v>
      </c>
      <c r="F18" s="424">
        <v>0.64</v>
      </c>
      <c r="G18" s="217" t="s">
        <v>269</v>
      </c>
      <c r="H18" s="95">
        <f>D18*F18</f>
        <v>15.36</v>
      </c>
      <c r="I18" s="96"/>
    </row>
    <row r="19" spans="2:9" ht="24.75" customHeight="1">
      <c r="B19" s="91"/>
      <c r="C19" s="334" t="s">
        <v>179</v>
      </c>
      <c r="D19" s="93">
        <v>24</v>
      </c>
      <c r="E19" s="216" t="s">
        <v>268</v>
      </c>
      <c r="F19" s="424">
        <v>1.19</v>
      </c>
      <c r="G19" s="217" t="s">
        <v>269</v>
      </c>
      <c r="H19" s="95">
        <f t="shared" si="0"/>
        <v>28.56</v>
      </c>
      <c r="I19" s="96"/>
    </row>
    <row r="20" spans="2:9" ht="24.75" customHeight="1">
      <c r="B20" s="91"/>
      <c r="C20" s="334"/>
      <c r="D20" s="93"/>
      <c r="E20" s="216"/>
      <c r="F20" s="424"/>
      <c r="G20" s="217"/>
      <c r="H20" s="95"/>
      <c r="I20" s="96"/>
    </row>
    <row r="21" spans="2:9" ht="24.75" customHeight="1">
      <c r="B21" s="91"/>
      <c r="C21" s="336"/>
      <c r="D21" s="97"/>
      <c r="E21" s="97"/>
      <c r="F21" s="425"/>
      <c r="G21" s="127"/>
      <c r="H21" s="98"/>
      <c r="I21" s="95"/>
    </row>
    <row r="22" spans="2:10" ht="24.75" customHeight="1">
      <c r="B22" s="99"/>
      <c r="C22" s="92"/>
      <c r="D22" s="93"/>
      <c r="E22" s="102"/>
      <c r="F22" s="124"/>
      <c r="G22" s="102"/>
      <c r="H22" s="95">
        <f>SUM(H4:H21)</f>
        <v>265.478</v>
      </c>
      <c r="I22" s="98"/>
      <c r="J22" s="82"/>
    </row>
    <row r="23" spans="2:9" ht="24.75" customHeight="1">
      <c r="B23" s="337" t="s">
        <v>656</v>
      </c>
      <c r="C23" s="333" t="s">
        <v>232</v>
      </c>
      <c r="D23" s="88">
        <v>6.2</v>
      </c>
      <c r="E23" s="93" t="s">
        <v>129</v>
      </c>
      <c r="F23" s="426">
        <v>10.88</v>
      </c>
      <c r="G23" s="217" t="s">
        <v>286</v>
      </c>
      <c r="H23" s="89">
        <f>D23*F23</f>
        <v>67.456</v>
      </c>
      <c r="I23" s="90"/>
    </row>
    <row r="24" spans="2:9" ht="24.75" customHeight="1">
      <c r="B24" s="91"/>
      <c r="C24" s="334" t="s">
        <v>636</v>
      </c>
      <c r="D24" s="93">
        <v>9</v>
      </c>
      <c r="E24" s="93" t="s">
        <v>129</v>
      </c>
      <c r="F24" s="424"/>
      <c r="G24" s="217" t="s">
        <v>286</v>
      </c>
      <c r="H24" s="95">
        <f aca="true" t="shared" si="1" ref="H24:H44">D24*F24</f>
        <v>0</v>
      </c>
      <c r="I24" s="96"/>
    </row>
    <row r="25" spans="2:9" ht="24.75" customHeight="1">
      <c r="B25" s="91"/>
      <c r="C25" s="334" t="s">
        <v>619</v>
      </c>
      <c r="D25" s="93">
        <v>190</v>
      </c>
      <c r="E25" s="93" t="s">
        <v>169</v>
      </c>
      <c r="F25" s="423"/>
      <c r="G25" s="331" t="s">
        <v>401</v>
      </c>
      <c r="H25" s="95">
        <f t="shared" si="1"/>
        <v>0</v>
      </c>
      <c r="I25" s="96"/>
    </row>
    <row r="26" spans="2:9" ht="24.75" customHeight="1">
      <c r="B26" s="91"/>
      <c r="C26" s="334" t="s">
        <v>658</v>
      </c>
      <c r="D26" s="93"/>
      <c r="E26" s="94" t="s">
        <v>169</v>
      </c>
      <c r="F26" s="423"/>
      <c r="G26" s="217" t="s">
        <v>620</v>
      </c>
      <c r="H26" s="95">
        <f t="shared" si="1"/>
        <v>0</v>
      </c>
      <c r="I26" s="96"/>
    </row>
    <row r="27" spans="2:9" ht="24.75" customHeight="1">
      <c r="B27" s="91"/>
      <c r="C27" s="334" t="s">
        <v>92</v>
      </c>
      <c r="D27" s="93">
        <v>1.6</v>
      </c>
      <c r="E27" s="93" t="s">
        <v>231</v>
      </c>
      <c r="F27" s="424"/>
      <c r="G27" s="145" t="s">
        <v>112</v>
      </c>
      <c r="H27" s="95">
        <f t="shared" si="1"/>
        <v>0</v>
      </c>
      <c r="I27" s="96"/>
    </row>
    <row r="28" spans="2:9" ht="24.75" customHeight="1">
      <c r="B28" s="91"/>
      <c r="C28" s="334" t="s">
        <v>187</v>
      </c>
      <c r="D28" s="93">
        <v>5.85</v>
      </c>
      <c r="E28" s="93" t="s">
        <v>129</v>
      </c>
      <c r="F28" s="424"/>
      <c r="G28" s="217" t="s">
        <v>286</v>
      </c>
      <c r="H28" s="95">
        <f t="shared" si="1"/>
        <v>0</v>
      </c>
      <c r="I28" s="96"/>
    </row>
    <row r="29" spans="2:9" ht="24.75" customHeight="1">
      <c r="B29" s="91"/>
      <c r="C29" s="334" t="s">
        <v>186</v>
      </c>
      <c r="D29" s="93">
        <v>4.9</v>
      </c>
      <c r="E29" s="93" t="s">
        <v>129</v>
      </c>
      <c r="F29" s="424"/>
      <c r="G29" s="217" t="s">
        <v>286</v>
      </c>
      <c r="H29" s="95">
        <f t="shared" si="1"/>
        <v>0</v>
      </c>
      <c r="I29" s="96"/>
    </row>
    <row r="30" spans="2:9" ht="24.75" customHeight="1">
      <c r="B30" s="91"/>
      <c r="C30" s="334" t="s">
        <v>185</v>
      </c>
      <c r="D30" s="93">
        <v>6.1</v>
      </c>
      <c r="E30" s="93" t="s">
        <v>129</v>
      </c>
      <c r="F30" s="424"/>
      <c r="G30" s="217" t="s">
        <v>286</v>
      </c>
      <c r="H30" s="95">
        <f t="shared" si="1"/>
        <v>0</v>
      </c>
      <c r="I30" s="96"/>
    </row>
    <row r="31" spans="2:9" ht="24.75" customHeight="1">
      <c r="B31" s="91"/>
      <c r="C31" s="334" t="s">
        <v>174</v>
      </c>
      <c r="D31" s="93">
        <v>6.9</v>
      </c>
      <c r="E31" s="93" t="s">
        <v>129</v>
      </c>
      <c r="F31" s="424"/>
      <c r="G31" s="217" t="s">
        <v>286</v>
      </c>
      <c r="H31" s="95">
        <f t="shared" si="1"/>
        <v>0</v>
      </c>
      <c r="I31" s="96"/>
    </row>
    <row r="32" spans="2:9" ht="24.75" customHeight="1">
      <c r="B32" s="91"/>
      <c r="C32" s="335" t="s">
        <v>265</v>
      </c>
      <c r="D32" s="93">
        <v>5</v>
      </c>
      <c r="E32" s="216" t="s">
        <v>285</v>
      </c>
      <c r="F32" s="424">
        <v>7.87</v>
      </c>
      <c r="G32" s="217" t="s">
        <v>286</v>
      </c>
      <c r="H32" s="95">
        <f t="shared" si="1"/>
        <v>39.35</v>
      </c>
      <c r="I32" s="96"/>
    </row>
    <row r="33" spans="2:9" ht="24.75" customHeight="1">
      <c r="B33" s="91"/>
      <c r="C33" s="335" t="s">
        <v>621</v>
      </c>
      <c r="D33" s="93">
        <v>4.5</v>
      </c>
      <c r="E33" s="216" t="s">
        <v>285</v>
      </c>
      <c r="F33" s="424"/>
      <c r="G33" s="217" t="s">
        <v>286</v>
      </c>
      <c r="H33" s="95">
        <f t="shared" si="1"/>
        <v>0</v>
      </c>
      <c r="I33" s="96"/>
    </row>
    <row r="34" spans="2:9" ht="24.75" customHeight="1">
      <c r="B34" s="91"/>
      <c r="C34" s="335" t="s">
        <v>635</v>
      </c>
      <c r="D34" s="93">
        <v>5.5</v>
      </c>
      <c r="E34" s="216" t="s">
        <v>285</v>
      </c>
      <c r="F34" s="424"/>
      <c r="G34" s="217" t="s">
        <v>286</v>
      </c>
      <c r="H34" s="95">
        <f t="shared" si="1"/>
        <v>0</v>
      </c>
      <c r="I34" s="96"/>
    </row>
    <row r="35" spans="2:9" ht="24.75" customHeight="1">
      <c r="B35" s="91"/>
      <c r="C35" s="334" t="s">
        <v>175</v>
      </c>
      <c r="D35" s="93">
        <f>D14</f>
        <v>7.6</v>
      </c>
      <c r="E35" s="93" t="s">
        <v>129</v>
      </c>
      <c r="F35" s="424">
        <v>7.83</v>
      </c>
      <c r="G35" s="217" t="s">
        <v>286</v>
      </c>
      <c r="H35" s="95">
        <f t="shared" si="1"/>
        <v>59.507999999999996</v>
      </c>
      <c r="I35" s="96"/>
    </row>
    <row r="36" spans="2:9" ht="24.75" customHeight="1">
      <c r="B36" s="91"/>
      <c r="C36" s="334" t="s">
        <v>176</v>
      </c>
      <c r="D36" s="93">
        <v>7.6</v>
      </c>
      <c r="E36" s="93" t="s">
        <v>129</v>
      </c>
      <c r="F36" s="424">
        <v>6.9</v>
      </c>
      <c r="G36" s="217" t="s">
        <v>286</v>
      </c>
      <c r="H36" s="95">
        <f t="shared" si="1"/>
        <v>52.44</v>
      </c>
      <c r="I36" s="96"/>
    </row>
    <row r="37" spans="2:9" ht="24.75" customHeight="1">
      <c r="B37" s="91"/>
      <c r="C37" s="335" t="s">
        <v>91</v>
      </c>
      <c r="D37" s="93">
        <v>5.15</v>
      </c>
      <c r="E37" s="93" t="s">
        <v>129</v>
      </c>
      <c r="F37" s="424"/>
      <c r="G37" s="217" t="s">
        <v>286</v>
      </c>
      <c r="H37" s="95">
        <f t="shared" si="1"/>
        <v>0</v>
      </c>
      <c r="I37" s="96"/>
    </row>
    <row r="38" spans="2:9" ht="24.75" customHeight="1">
      <c r="B38" s="91"/>
      <c r="C38" s="335" t="s">
        <v>266</v>
      </c>
      <c r="D38" s="93">
        <v>7.6</v>
      </c>
      <c r="E38" s="93" t="s">
        <v>129</v>
      </c>
      <c r="F38" s="424"/>
      <c r="G38" s="217" t="s">
        <v>286</v>
      </c>
      <c r="H38" s="95">
        <f t="shared" si="1"/>
        <v>0</v>
      </c>
      <c r="I38" s="96"/>
    </row>
    <row r="39" spans="2:9" ht="24.75" customHeight="1">
      <c r="B39" s="91"/>
      <c r="C39" s="335" t="s">
        <v>648</v>
      </c>
      <c r="D39" s="93">
        <v>3.5</v>
      </c>
      <c r="E39" s="93" t="s">
        <v>231</v>
      </c>
      <c r="F39" s="424"/>
      <c r="G39" s="145" t="s">
        <v>112</v>
      </c>
      <c r="H39" s="95">
        <f t="shared" si="1"/>
        <v>0</v>
      </c>
      <c r="I39" s="96"/>
    </row>
    <row r="40" spans="2:9" ht="24.75" customHeight="1">
      <c r="B40" s="91"/>
      <c r="C40" s="335" t="s">
        <v>649</v>
      </c>
      <c r="D40" s="93">
        <v>6</v>
      </c>
      <c r="E40" s="93" t="s">
        <v>231</v>
      </c>
      <c r="F40" s="424"/>
      <c r="G40" s="145" t="s">
        <v>112</v>
      </c>
      <c r="H40" s="95">
        <f t="shared" si="1"/>
        <v>0</v>
      </c>
      <c r="I40" s="96"/>
    </row>
    <row r="41" spans="2:9" ht="24.75" customHeight="1">
      <c r="B41" s="91"/>
      <c r="C41" s="335" t="s">
        <v>622</v>
      </c>
      <c r="D41" s="93">
        <v>6.2</v>
      </c>
      <c r="E41" s="216" t="s">
        <v>268</v>
      </c>
      <c r="F41" s="424"/>
      <c r="G41" s="217" t="s">
        <v>269</v>
      </c>
      <c r="H41" s="95">
        <f t="shared" si="1"/>
        <v>0</v>
      </c>
      <c r="I41" s="96"/>
    </row>
    <row r="42" spans="2:9" ht="24.75" customHeight="1">
      <c r="B42" s="91"/>
      <c r="C42" s="335" t="s">
        <v>177</v>
      </c>
      <c r="D42" s="93">
        <v>24</v>
      </c>
      <c r="E42" s="216" t="s">
        <v>268</v>
      </c>
      <c r="F42" s="424">
        <v>1.54</v>
      </c>
      <c r="G42" s="217" t="s">
        <v>269</v>
      </c>
      <c r="H42" s="95">
        <f t="shared" si="1"/>
        <v>36.96</v>
      </c>
      <c r="I42" s="96"/>
    </row>
    <row r="43" spans="2:9" ht="24.75" customHeight="1">
      <c r="B43" s="91"/>
      <c r="C43" s="334" t="s">
        <v>178</v>
      </c>
      <c r="D43" s="93">
        <v>24</v>
      </c>
      <c r="E43" s="216" t="s">
        <v>268</v>
      </c>
      <c r="F43" s="424">
        <v>0.68</v>
      </c>
      <c r="G43" s="217" t="s">
        <v>269</v>
      </c>
      <c r="H43" s="95">
        <f t="shared" si="1"/>
        <v>16.32</v>
      </c>
      <c r="I43" s="95"/>
    </row>
    <row r="44" spans="2:9" ht="24.75" customHeight="1">
      <c r="B44" s="91"/>
      <c r="C44" s="334" t="s">
        <v>179</v>
      </c>
      <c r="D44" s="93">
        <v>24</v>
      </c>
      <c r="E44" s="216" t="s">
        <v>268</v>
      </c>
      <c r="F44" s="424">
        <v>1.35</v>
      </c>
      <c r="G44" s="217" t="s">
        <v>269</v>
      </c>
      <c r="H44" s="95">
        <f t="shared" si="1"/>
        <v>32.400000000000006</v>
      </c>
      <c r="I44" s="95"/>
    </row>
    <row r="45" spans="2:9" ht="24.75" customHeight="1">
      <c r="B45" s="91"/>
      <c r="C45" s="334"/>
      <c r="D45" s="93"/>
      <c r="E45" s="93"/>
      <c r="F45" s="424"/>
      <c r="G45" s="94"/>
      <c r="H45" s="95"/>
      <c r="I45" s="95"/>
    </row>
    <row r="46" spans="2:10" ht="24.75" customHeight="1">
      <c r="B46" s="99"/>
      <c r="C46" s="100"/>
      <c r="D46" s="101"/>
      <c r="E46" s="101"/>
      <c r="F46" s="126"/>
      <c r="G46" s="102"/>
      <c r="H46" s="103">
        <f>SUM(H23:H45)</f>
        <v>304.4340000000001</v>
      </c>
      <c r="I46" s="98">
        <f>SUM(H22,H46)</f>
        <v>569.912</v>
      </c>
      <c r="J46" s="82"/>
    </row>
    <row r="47" spans="2:9" ht="24.75" customHeight="1">
      <c r="B47" s="646" t="s">
        <v>363</v>
      </c>
      <c r="C47" s="334" t="s">
        <v>180</v>
      </c>
      <c r="D47" s="93">
        <v>24</v>
      </c>
      <c r="E47" s="216" t="s">
        <v>268</v>
      </c>
      <c r="F47" s="424">
        <v>1.68</v>
      </c>
      <c r="G47" s="217" t="s">
        <v>269</v>
      </c>
      <c r="H47" s="89"/>
      <c r="I47" s="90"/>
    </row>
    <row r="48" spans="2:9" ht="24.75" customHeight="1">
      <c r="B48" s="647"/>
      <c r="C48" s="335" t="s">
        <v>267</v>
      </c>
      <c r="D48" s="93">
        <v>24</v>
      </c>
      <c r="E48" s="216" t="s">
        <v>268</v>
      </c>
      <c r="F48" s="424">
        <v>0.23</v>
      </c>
      <c r="G48" s="217" t="s">
        <v>269</v>
      </c>
      <c r="H48" s="95"/>
      <c r="I48" s="96"/>
    </row>
    <row r="49" spans="2:10" ht="24.75" customHeight="1">
      <c r="B49" s="647"/>
      <c r="C49" s="335" t="s">
        <v>386</v>
      </c>
      <c r="D49" s="93"/>
      <c r="E49" s="93"/>
      <c r="F49" s="424"/>
      <c r="G49" s="94"/>
      <c r="H49" s="95"/>
      <c r="I49" s="95"/>
      <c r="J49" s="82"/>
    </row>
    <row r="50" spans="2:9" ht="24.75" customHeight="1">
      <c r="B50" s="648"/>
      <c r="C50" s="100"/>
      <c r="D50" s="101"/>
      <c r="E50" s="101"/>
      <c r="F50" s="126"/>
      <c r="G50" s="102"/>
      <c r="H50" s="103">
        <f>SUM(F47:F48)</f>
        <v>1.91</v>
      </c>
      <c r="I50" s="98">
        <f>SUM(I46,H50)</f>
        <v>571.822</v>
      </c>
    </row>
    <row r="51" spans="2:9" ht="24.75" customHeight="1">
      <c r="B51" s="646" t="s">
        <v>362</v>
      </c>
      <c r="C51" s="258" t="s">
        <v>655</v>
      </c>
      <c r="D51" s="262" t="s">
        <v>406</v>
      </c>
      <c r="E51" s="88" t="s">
        <v>129</v>
      </c>
      <c r="F51" s="439"/>
      <c r="G51" s="217" t="s">
        <v>107</v>
      </c>
      <c r="H51" s="89"/>
      <c r="I51" s="90"/>
    </row>
    <row r="52" spans="2:9" ht="24.75" customHeight="1">
      <c r="B52" s="647"/>
      <c r="C52" s="334" t="s">
        <v>180</v>
      </c>
      <c r="D52" s="93">
        <v>24</v>
      </c>
      <c r="E52" s="216" t="s">
        <v>268</v>
      </c>
      <c r="F52" s="439"/>
      <c r="G52" s="217" t="s">
        <v>269</v>
      </c>
      <c r="H52" s="95"/>
      <c r="I52" s="96"/>
    </row>
    <row r="53" spans="2:9" ht="24.75" customHeight="1">
      <c r="B53" s="647"/>
      <c r="C53" s="335" t="s">
        <v>653</v>
      </c>
      <c r="D53" s="93">
        <v>20</v>
      </c>
      <c r="E53" s="216" t="s">
        <v>268</v>
      </c>
      <c r="F53" s="439"/>
      <c r="G53" s="217" t="s">
        <v>269</v>
      </c>
      <c r="H53" s="95"/>
      <c r="I53" s="96"/>
    </row>
    <row r="54" spans="2:10" ht="24.75" customHeight="1">
      <c r="B54" s="647"/>
      <c r="C54" s="334" t="s">
        <v>654</v>
      </c>
      <c r="D54" s="93">
        <v>24</v>
      </c>
      <c r="E54" s="216" t="s">
        <v>268</v>
      </c>
      <c r="F54" s="439"/>
      <c r="G54" s="217" t="s">
        <v>269</v>
      </c>
      <c r="H54" s="95"/>
      <c r="I54" s="95"/>
      <c r="J54" s="82"/>
    </row>
    <row r="55" spans="2:9" ht="24.75" customHeight="1">
      <c r="B55" s="648"/>
      <c r="C55" s="100"/>
      <c r="D55" s="101"/>
      <c r="E55" s="101"/>
      <c r="F55" s="126"/>
      <c r="G55" s="102"/>
      <c r="H55" s="103"/>
      <c r="I55" s="98"/>
    </row>
    <row r="56" ht="13.5">
      <c r="B56" s="185" t="s">
        <v>284</v>
      </c>
    </row>
    <row r="57" ht="13.5">
      <c r="B57" s="185" t="s">
        <v>270</v>
      </c>
    </row>
    <row r="58" ht="13.5">
      <c r="B58" s="185" t="s">
        <v>650</v>
      </c>
    </row>
    <row r="59" ht="15.75" customHeight="1">
      <c r="B59" s="185" t="s">
        <v>320</v>
      </c>
    </row>
    <row r="60" ht="15.75" customHeight="1">
      <c r="B60" s="185"/>
    </row>
    <row r="61" ht="18" customHeight="1">
      <c r="A61" s="338" t="s">
        <v>184</v>
      </c>
    </row>
    <row r="62" spans="2:9" ht="34.5" customHeight="1">
      <c r="B62" s="87" t="s">
        <v>181</v>
      </c>
      <c r="C62" s="220">
        <v>2</v>
      </c>
      <c r="D62" s="642" t="s">
        <v>182</v>
      </c>
      <c r="E62" s="643"/>
      <c r="F62" s="644" t="s">
        <v>690</v>
      </c>
      <c r="G62" s="645"/>
      <c r="H62" s="645"/>
      <c r="I62" s="643"/>
    </row>
    <row r="63" spans="2:9" ht="13.5">
      <c r="B63" s="87" t="s">
        <v>170</v>
      </c>
      <c r="C63" s="220" t="s">
        <v>171</v>
      </c>
      <c r="D63" s="237" t="s">
        <v>283</v>
      </c>
      <c r="E63" s="221" t="s">
        <v>230</v>
      </c>
      <c r="F63" s="218" t="s">
        <v>364</v>
      </c>
      <c r="G63" s="146" t="s">
        <v>230</v>
      </c>
      <c r="H63" s="87" t="s">
        <v>172</v>
      </c>
      <c r="I63" s="87" t="s">
        <v>173</v>
      </c>
    </row>
    <row r="64" spans="2:9" ht="24.75" customHeight="1">
      <c r="B64" s="337" t="s">
        <v>657</v>
      </c>
      <c r="C64" s="333" t="s">
        <v>619</v>
      </c>
      <c r="D64" s="88">
        <v>190</v>
      </c>
      <c r="E64" s="88" t="s">
        <v>169</v>
      </c>
      <c r="F64" s="422"/>
      <c r="G64" s="239" t="s">
        <v>401</v>
      </c>
      <c r="H64" s="95">
        <f aca="true" t="shared" si="2" ref="H64:H79">D64*F64</f>
        <v>0</v>
      </c>
      <c r="I64" s="90"/>
    </row>
    <row r="65" spans="2:9" ht="24.75" customHeight="1">
      <c r="B65" s="91"/>
      <c r="C65" s="334" t="s">
        <v>658</v>
      </c>
      <c r="D65" s="93"/>
      <c r="E65" s="94" t="s">
        <v>169</v>
      </c>
      <c r="F65" s="423"/>
      <c r="G65" s="217" t="s">
        <v>620</v>
      </c>
      <c r="H65" s="95">
        <f t="shared" si="2"/>
        <v>0</v>
      </c>
      <c r="I65" s="96"/>
    </row>
    <row r="66" spans="2:9" ht="24.75" customHeight="1">
      <c r="B66" s="91"/>
      <c r="C66" s="334" t="s">
        <v>651</v>
      </c>
      <c r="D66" s="93">
        <v>1.6</v>
      </c>
      <c r="E66" s="93" t="s">
        <v>231</v>
      </c>
      <c r="F66" s="424">
        <v>8.57</v>
      </c>
      <c r="G66" s="145" t="s">
        <v>112</v>
      </c>
      <c r="H66" s="95">
        <f t="shared" si="2"/>
        <v>13.712000000000002</v>
      </c>
      <c r="I66" s="96"/>
    </row>
    <row r="67" spans="2:9" ht="24.75" customHeight="1">
      <c r="B67" s="91"/>
      <c r="C67" s="334" t="s">
        <v>634</v>
      </c>
      <c r="D67" s="93">
        <v>5.85</v>
      </c>
      <c r="E67" s="216" t="s">
        <v>285</v>
      </c>
      <c r="F67" s="424">
        <v>8.04</v>
      </c>
      <c r="G67" s="217" t="s">
        <v>286</v>
      </c>
      <c r="H67" s="95">
        <f t="shared" si="2"/>
        <v>47.03399999999999</v>
      </c>
      <c r="I67" s="96"/>
    </row>
    <row r="68" spans="2:9" ht="24.75" customHeight="1">
      <c r="B68" s="91"/>
      <c r="C68" s="334" t="s">
        <v>186</v>
      </c>
      <c r="D68" s="93">
        <v>4.9</v>
      </c>
      <c r="E68" s="216" t="s">
        <v>285</v>
      </c>
      <c r="F68" s="424"/>
      <c r="G68" s="217" t="s">
        <v>286</v>
      </c>
      <c r="H68" s="95">
        <f t="shared" si="2"/>
        <v>0</v>
      </c>
      <c r="I68" s="96"/>
    </row>
    <row r="69" spans="2:9" ht="24.75" customHeight="1">
      <c r="B69" s="91"/>
      <c r="C69" s="334" t="s">
        <v>185</v>
      </c>
      <c r="D69" s="93">
        <v>6.1</v>
      </c>
      <c r="E69" s="216" t="s">
        <v>285</v>
      </c>
      <c r="F69" s="424"/>
      <c r="G69" s="217" t="s">
        <v>286</v>
      </c>
      <c r="H69" s="95">
        <f t="shared" si="2"/>
        <v>0</v>
      </c>
      <c r="I69" s="96"/>
    </row>
    <row r="70" spans="2:9" ht="24.75" customHeight="1">
      <c r="B70" s="91"/>
      <c r="C70" s="335" t="s">
        <v>265</v>
      </c>
      <c r="D70" s="93">
        <v>5</v>
      </c>
      <c r="E70" s="216" t="s">
        <v>285</v>
      </c>
      <c r="F70" s="424">
        <v>9.87</v>
      </c>
      <c r="G70" s="217" t="s">
        <v>286</v>
      </c>
      <c r="H70" s="95">
        <f t="shared" si="2"/>
        <v>49.349999999999994</v>
      </c>
      <c r="I70" s="96"/>
    </row>
    <row r="71" spans="2:9" ht="24.75" customHeight="1">
      <c r="B71" s="91"/>
      <c r="C71" s="335" t="s">
        <v>621</v>
      </c>
      <c r="D71" s="93">
        <v>4.5</v>
      </c>
      <c r="E71" s="216" t="s">
        <v>285</v>
      </c>
      <c r="F71" s="424"/>
      <c r="G71" s="217" t="s">
        <v>286</v>
      </c>
      <c r="H71" s="95">
        <f t="shared" si="2"/>
        <v>0</v>
      </c>
      <c r="I71" s="96"/>
    </row>
    <row r="72" spans="2:9" ht="24.75" customHeight="1">
      <c r="B72" s="91"/>
      <c r="C72" s="335" t="s">
        <v>635</v>
      </c>
      <c r="D72" s="93">
        <v>5.5</v>
      </c>
      <c r="E72" s="216" t="s">
        <v>285</v>
      </c>
      <c r="F72" s="424"/>
      <c r="G72" s="217" t="s">
        <v>286</v>
      </c>
      <c r="H72" s="95">
        <f t="shared" si="2"/>
        <v>0</v>
      </c>
      <c r="I72" s="96"/>
    </row>
    <row r="73" spans="2:9" ht="24.75" customHeight="1">
      <c r="B73" s="91"/>
      <c r="C73" s="334" t="s">
        <v>652</v>
      </c>
      <c r="D73" s="93">
        <v>0.2</v>
      </c>
      <c r="E73" s="216" t="s">
        <v>285</v>
      </c>
      <c r="F73" s="424">
        <v>5.13</v>
      </c>
      <c r="G73" s="217" t="s">
        <v>286</v>
      </c>
      <c r="H73" s="95">
        <f t="shared" si="2"/>
        <v>1.026</v>
      </c>
      <c r="I73" s="96"/>
    </row>
    <row r="74" spans="2:9" ht="24.75" customHeight="1">
      <c r="B74" s="91"/>
      <c r="C74" s="334" t="s">
        <v>176</v>
      </c>
      <c r="D74" s="93">
        <v>7.6</v>
      </c>
      <c r="E74" s="216" t="s">
        <v>285</v>
      </c>
      <c r="F74" s="424"/>
      <c r="G74" s="217" t="s">
        <v>286</v>
      </c>
      <c r="H74" s="95">
        <f t="shared" si="2"/>
        <v>0</v>
      </c>
      <c r="I74" s="96"/>
    </row>
    <row r="75" spans="2:9" ht="24.75" customHeight="1">
      <c r="B75" s="91"/>
      <c r="C75" s="335" t="s">
        <v>264</v>
      </c>
      <c r="D75" s="93">
        <v>5.15</v>
      </c>
      <c r="E75" s="216" t="s">
        <v>285</v>
      </c>
      <c r="F75" s="424">
        <v>10.66</v>
      </c>
      <c r="G75" s="217" t="s">
        <v>286</v>
      </c>
      <c r="H75" s="95">
        <f t="shared" si="2"/>
        <v>54.89900000000001</v>
      </c>
      <c r="I75" s="96"/>
    </row>
    <row r="76" spans="2:9" ht="24.75" customHeight="1">
      <c r="B76" s="91"/>
      <c r="C76" s="335" t="s">
        <v>271</v>
      </c>
      <c r="D76" s="93">
        <v>3.5</v>
      </c>
      <c r="E76" s="93" t="s">
        <v>231</v>
      </c>
      <c r="F76" s="424">
        <v>4.985</v>
      </c>
      <c r="G76" s="145" t="s">
        <v>112</v>
      </c>
      <c r="H76" s="95">
        <f t="shared" si="2"/>
        <v>17.4475</v>
      </c>
      <c r="I76" s="96"/>
    </row>
    <row r="77" spans="2:9" ht="24.75" customHeight="1">
      <c r="B77" s="91"/>
      <c r="C77" s="335" t="s">
        <v>177</v>
      </c>
      <c r="D77" s="93">
        <v>24</v>
      </c>
      <c r="E77" s="216" t="s">
        <v>268</v>
      </c>
      <c r="F77" s="424">
        <v>1.19</v>
      </c>
      <c r="G77" s="217" t="s">
        <v>269</v>
      </c>
      <c r="H77" s="95">
        <f t="shared" si="2"/>
        <v>28.56</v>
      </c>
      <c r="I77" s="96"/>
    </row>
    <row r="78" spans="2:9" ht="24.75" customHeight="1">
      <c r="B78" s="91"/>
      <c r="C78" s="334" t="s">
        <v>178</v>
      </c>
      <c r="D78" s="93">
        <v>24</v>
      </c>
      <c r="E78" s="216" t="s">
        <v>268</v>
      </c>
      <c r="F78" s="424">
        <v>0.15</v>
      </c>
      <c r="G78" s="217" t="s">
        <v>269</v>
      </c>
      <c r="H78" s="95">
        <f t="shared" si="2"/>
        <v>3.5999999999999996</v>
      </c>
      <c r="I78" s="96"/>
    </row>
    <row r="79" spans="2:9" ht="24.75" customHeight="1">
      <c r="B79" s="91"/>
      <c r="C79" s="334" t="s">
        <v>179</v>
      </c>
      <c r="D79" s="93">
        <v>24</v>
      </c>
      <c r="E79" s="216" t="s">
        <v>268</v>
      </c>
      <c r="F79" s="424">
        <v>1.19</v>
      </c>
      <c r="G79" s="217" t="s">
        <v>269</v>
      </c>
      <c r="H79" s="95">
        <f t="shared" si="2"/>
        <v>28.56</v>
      </c>
      <c r="I79" s="96"/>
    </row>
    <row r="80" spans="2:9" ht="24.75" customHeight="1">
      <c r="B80" s="91"/>
      <c r="C80" s="334"/>
      <c r="D80" s="93"/>
      <c r="E80" s="216"/>
      <c r="F80" s="424"/>
      <c r="G80" s="217"/>
      <c r="H80" s="95"/>
      <c r="I80" s="96"/>
    </row>
    <row r="81" spans="2:9" ht="24.75" customHeight="1">
      <c r="B81" s="91"/>
      <c r="C81" s="336"/>
      <c r="D81" s="97"/>
      <c r="E81" s="97"/>
      <c r="F81" s="425"/>
      <c r="G81" s="127"/>
      <c r="H81" s="98"/>
      <c r="I81" s="95"/>
    </row>
    <row r="82" spans="2:10" ht="24.75" customHeight="1">
      <c r="B82" s="99"/>
      <c r="C82" s="92"/>
      <c r="D82" s="93"/>
      <c r="E82" s="102"/>
      <c r="F82" s="124"/>
      <c r="G82" s="102"/>
      <c r="H82" s="95">
        <f>SUM(H64:H81)</f>
        <v>244.18849999999998</v>
      </c>
      <c r="I82" s="98"/>
      <c r="J82" s="82"/>
    </row>
    <row r="83" spans="2:9" ht="24.75" customHeight="1">
      <c r="B83" s="337" t="s">
        <v>656</v>
      </c>
      <c r="C83" s="333" t="s">
        <v>232</v>
      </c>
      <c r="D83" s="88">
        <v>6.2</v>
      </c>
      <c r="E83" s="93" t="s">
        <v>129</v>
      </c>
      <c r="F83" s="426">
        <v>8.04</v>
      </c>
      <c r="G83" s="217" t="s">
        <v>286</v>
      </c>
      <c r="H83" s="89">
        <f>D83*F83</f>
        <v>49.848</v>
      </c>
      <c r="I83" s="90"/>
    </row>
    <row r="84" spans="2:9" ht="24.75" customHeight="1">
      <c r="B84" s="91"/>
      <c r="C84" s="334" t="s">
        <v>636</v>
      </c>
      <c r="D84" s="93">
        <v>9</v>
      </c>
      <c r="E84" s="93" t="s">
        <v>129</v>
      </c>
      <c r="F84" s="424"/>
      <c r="G84" s="217" t="s">
        <v>286</v>
      </c>
      <c r="H84" s="95">
        <f aca="true" t="shared" si="3" ref="H84:H104">D84*F84</f>
        <v>0</v>
      </c>
      <c r="I84" s="96"/>
    </row>
    <row r="85" spans="2:9" ht="24.75" customHeight="1">
      <c r="B85" s="91"/>
      <c r="C85" s="334" t="s">
        <v>619</v>
      </c>
      <c r="D85" s="93">
        <v>190</v>
      </c>
      <c r="E85" s="93" t="s">
        <v>169</v>
      </c>
      <c r="F85" s="423"/>
      <c r="G85" s="331" t="s">
        <v>401</v>
      </c>
      <c r="H85" s="95">
        <f t="shared" si="3"/>
        <v>0</v>
      </c>
      <c r="I85" s="96"/>
    </row>
    <row r="86" spans="2:9" ht="24.75" customHeight="1">
      <c r="B86" s="91"/>
      <c r="C86" s="334" t="s">
        <v>658</v>
      </c>
      <c r="D86" s="93"/>
      <c r="E86" s="94" t="s">
        <v>169</v>
      </c>
      <c r="F86" s="423"/>
      <c r="G86" s="217" t="s">
        <v>620</v>
      </c>
      <c r="H86" s="95">
        <f t="shared" si="3"/>
        <v>0</v>
      </c>
      <c r="I86" s="96"/>
    </row>
    <row r="87" spans="2:9" ht="24.75" customHeight="1">
      <c r="B87" s="91"/>
      <c r="C87" s="334" t="s">
        <v>92</v>
      </c>
      <c r="D87" s="93">
        <v>1.6</v>
      </c>
      <c r="E87" s="93" t="s">
        <v>231</v>
      </c>
      <c r="F87" s="424"/>
      <c r="G87" s="145" t="s">
        <v>112</v>
      </c>
      <c r="H87" s="95">
        <f t="shared" si="3"/>
        <v>0</v>
      </c>
      <c r="I87" s="96"/>
    </row>
    <row r="88" spans="2:9" ht="24.75" customHeight="1">
      <c r="B88" s="91"/>
      <c r="C88" s="334" t="s">
        <v>187</v>
      </c>
      <c r="D88" s="93">
        <v>5.85</v>
      </c>
      <c r="E88" s="93" t="s">
        <v>129</v>
      </c>
      <c r="F88" s="424"/>
      <c r="G88" s="217" t="s">
        <v>286</v>
      </c>
      <c r="H88" s="95">
        <f t="shared" si="3"/>
        <v>0</v>
      </c>
      <c r="I88" s="96"/>
    </row>
    <row r="89" spans="2:9" ht="24.75" customHeight="1">
      <c r="B89" s="91"/>
      <c r="C89" s="334" t="s">
        <v>186</v>
      </c>
      <c r="D89" s="93">
        <v>4.9</v>
      </c>
      <c r="E89" s="93" t="s">
        <v>129</v>
      </c>
      <c r="F89" s="424"/>
      <c r="G89" s="217" t="s">
        <v>286</v>
      </c>
      <c r="H89" s="95">
        <f t="shared" si="3"/>
        <v>0</v>
      </c>
      <c r="I89" s="96"/>
    </row>
    <row r="90" spans="2:9" ht="24.75" customHeight="1">
      <c r="B90" s="91"/>
      <c r="C90" s="334" t="s">
        <v>185</v>
      </c>
      <c r="D90" s="93">
        <v>6.1</v>
      </c>
      <c r="E90" s="93" t="s">
        <v>129</v>
      </c>
      <c r="F90" s="424"/>
      <c r="G90" s="217" t="s">
        <v>286</v>
      </c>
      <c r="H90" s="95">
        <f t="shared" si="3"/>
        <v>0</v>
      </c>
      <c r="I90" s="96"/>
    </row>
    <row r="91" spans="2:9" ht="24.75" customHeight="1">
      <c r="B91" s="91"/>
      <c r="C91" s="334" t="s">
        <v>174</v>
      </c>
      <c r="D91" s="93">
        <v>6.9</v>
      </c>
      <c r="E91" s="93" t="s">
        <v>129</v>
      </c>
      <c r="F91" s="424"/>
      <c r="G91" s="217" t="s">
        <v>286</v>
      </c>
      <c r="H91" s="95">
        <f t="shared" si="3"/>
        <v>0</v>
      </c>
      <c r="I91" s="96"/>
    </row>
    <row r="92" spans="2:9" ht="24.75" customHeight="1">
      <c r="B92" s="91"/>
      <c r="C92" s="335" t="s">
        <v>265</v>
      </c>
      <c r="D92" s="93">
        <v>5</v>
      </c>
      <c r="E92" s="216" t="s">
        <v>285</v>
      </c>
      <c r="F92" s="424">
        <v>8.14</v>
      </c>
      <c r="G92" s="217" t="s">
        <v>286</v>
      </c>
      <c r="H92" s="95">
        <f t="shared" si="3"/>
        <v>40.7</v>
      </c>
      <c r="I92" s="96"/>
    </row>
    <row r="93" spans="2:9" ht="24.75" customHeight="1">
      <c r="B93" s="91"/>
      <c r="C93" s="335" t="s">
        <v>621</v>
      </c>
      <c r="D93" s="93">
        <v>4.5</v>
      </c>
      <c r="E93" s="216" t="s">
        <v>285</v>
      </c>
      <c r="F93" s="424"/>
      <c r="G93" s="217" t="s">
        <v>286</v>
      </c>
      <c r="H93" s="95">
        <f t="shared" si="3"/>
        <v>0</v>
      </c>
      <c r="I93" s="96"/>
    </row>
    <row r="94" spans="2:9" ht="24.75" customHeight="1">
      <c r="B94" s="91"/>
      <c r="C94" s="335" t="s">
        <v>635</v>
      </c>
      <c r="D94" s="93">
        <v>5.5</v>
      </c>
      <c r="E94" s="216" t="s">
        <v>285</v>
      </c>
      <c r="F94" s="424"/>
      <c r="G94" s="217" t="s">
        <v>286</v>
      </c>
      <c r="H94" s="95">
        <f t="shared" si="3"/>
        <v>0</v>
      </c>
      <c r="I94" s="96"/>
    </row>
    <row r="95" spans="2:9" ht="24.75" customHeight="1">
      <c r="B95" s="91"/>
      <c r="C95" s="334" t="s">
        <v>175</v>
      </c>
      <c r="D95" s="93">
        <f>D74</f>
        <v>7.6</v>
      </c>
      <c r="E95" s="93" t="s">
        <v>129</v>
      </c>
      <c r="F95" s="424">
        <v>7.56</v>
      </c>
      <c r="G95" s="217" t="s">
        <v>286</v>
      </c>
      <c r="H95" s="95">
        <f t="shared" si="3"/>
        <v>57.455999999999996</v>
      </c>
      <c r="I95" s="96"/>
    </row>
    <row r="96" spans="2:9" ht="24.75" customHeight="1">
      <c r="B96" s="91"/>
      <c r="C96" s="334" t="s">
        <v>176</v>
      </c>
      <c r="D96" s="93">
        <v>7.6</v>
      </c>
      <c r="E96" s="93" t="s">
        <v>129</v>
      </c>
      <c r="F96" s="424">
        <v>4.94</v>
      </c>
      <c r="G96" s="217" t="s">
        <v>286</v>
      </c>
      <c r="H96" s="95">
        <f t="shared" si="3"/>
        <v>37.544000000000004</v>
      </c>
      <c r="I96" s="96"/>
    </row>
    <row r="97" spans="2:9" ht="24.75" customHeight="1">
      <c r="B97" s="91"/>
      <c r="C97" s="335" t="s">
        <v>91</v>
      </c>
      <c r="D97" s="93">
        <v>5.15</v>
      </c>
      <c r="E97" s="93" t="s">
        <v>129</v>
      </c>
      <c r="F97" s="424"/>
      <c r="G97" s="217" t="s">
        <v>286</v>
      </c>
      <c r="H97" s="95">
        <f t="shared" si="3"/>
        <v>0</v>
      </c>
      <c r="I97" s="96"/>
    </row>
    <row r="98" spans="2:9" ht="24.75" customHeight="1">
      <c r="B98" s="91"/>
      <c r="C98" s="335" t="s">
        <v>266</v>
      </c>
      <c r="D98" s="93">
        <v>7.6</v>
      </c>
      <c r="E98" s="93" t="s">
        <v>129</v>
      </c>
      <c r="F98" s="424"/>
      <c r="G98" s="217" t="s">
        <v>286</v>
      </c>
      <c r="H98" s="95">
        <f t="shared" si="3"/>
        <v>0</v>
      </c>
      <c r="I98" s="96"/>
    </row>
    <row r="99" spans="2:9" ht="24.75" customHeight="1">
      <c r="B99" s="91"/>
      <c r="C99" s="335" t="s">
        <v>648</v>
      </c>
      <c r="D99" s="93">
        <v>3.5</v>
      </c>
      <c r="E99" s="93" t="s">
        <v>231</v>
      </c>
      <c r="F99" s="424"/>
      <c r="G99" s="145" t="s">
        <v>112</v>
      </c>
      <c r="H99" s="95">
        <f t="shared" si="3"/>
        <v>0</v>
      </c>
      <c r="I99" s="96"/>
    </row>
    <row r="100" spans="2:9" ht="24.75" customHeight="1">
      <c r="B100" s="91"/>
      <c r="C100" s="335" t="s">
        <v>649</v>
      </c>
      <c r="D100" s="93">
        <v>6</v>
      </c>
      <c r="E100" s="93" t="s">
        <v>231</v>
      </c>
      <c r="F100" s="424"/>
      <c r="G100" s="145" t="s">
        <v>112</v>
      </c>
      <c r="H100" s="95">
        <f t="shared" si="3"/>
        <v>0</v>
      </c>
      <c r="I100" s="96"/>
    </row>
    <row r="101" spans="2:9" ht="24.75" customHeight="1">
      <c r="B101" s="91"/>
      <c r="C101" s="335" t="s">
        <v>622</v>
      </c>
      <c r="D101" s="93">
        <v>6.2</v>
      </c>
      <c r="E101" s="216" t="s">
        <v>268</v>
      </c>
      <c r="F101" s="424"/>
      <c r="G101" s="217" t="s">
        <v>269</v>
      </c>
      <c r="H101" s="95">
        <f t="shared" si="3"/>
        <v>0</v>
      </c>
      <c r="I101" s="96"/>
    </row>
    <row r="102" spans="2:9" ht="24.75" customHeight="1">
      <c r="B102" s="91"/>
      <c r="C102" s="335" t="s">
        <v>177</v>
      </c>
      <c r="D102" s="93">
        <v>24</v>
      </c>
      <c r="E102" s="216" t="s">
        <v>268</v>
      </c>
      <c r="F102" s="424">
        <v>1.33</v>
      </c>
      <c r="G102" s="217" t="s">
        <v>269</v>
      </c>
      <c r="H102" s="95">
        <f t="shared" si="3"/>
        <v>31.92</v>
      </c>
      <c r="I102" s="96"/>
    </row>
    <row r="103" spans="2:9" ht="24.75" customHeight="1">
      <c r="B103" s="91"/>
      <c r="C103" s="334" t="s">
        <v>178</v>
      </c>
      <c r="D103" s="93">
        <v>24</v>
      </c>
      <c r="E103" s="216" t="s">
        <v>268</v>
      </c>
      <c r="F103" s="424">
        <v>0.19</v>
      </c>
      <c r="G103" s="217" t="s">
        <v>269</v>
      </c>
      <c r="H103" s="95">
        <f t="shared" si="3"/>
        <v>4.5600000000000005</v>
      </c>
      <c r="I103" s="95"/>
    </row>
    <row r="104" spans="2:9" ht="24.75" customHeight="1">
      <c r="B104" s="91"/>
      <c r="C104" s="334" t="s">
        <v>179</v>
      </c>
      <c r="D104" s="93">
        <v>24</v>
      </c>
      <c r="E104" s="216" t="s">
        <v>268</v>
      </c>
      <c r="F104" s="424">
        <v>1.35</v>
      </c>
      <c r="G104" s="217" t="s">
        <v>269</v>
      </c>
      <c r="H104" s="95">
        <f t="shared" si="3"/>
        <v>32.400000000000006</v>
      </c>
      <c r="I104" s="95"/>
    </row>
    <row r="105" spans="2:9" ht="24.75" customHeight="1">
      <c r="B105" s="91"/>
      <c r="C105" s="334"/>
      <c r="D105" s="93"/>
      <c r="E105" s="93"/>
      <c r="F105" s="424"/>
      <c r="G105" s="94"/>
      <c r="H105" s="95"/>
      <c r="I105" s="95"/>
    </row>
    <row r="106" spans="2:10" ht="24.75" customHeight="1">
      <c r="B106" s="99"/>
      <c r="C106" s="100"/>
      <c r="D106" s="101"/>
      <c r="E106" s="101"/>
      <c r="F106" s="126"/>
      <c r="G106" s="102"/>
      <c r="H106" s="103">
        <f>SUM(H83:H105)</f>
        <v>254.42800000000003</v>
      </c>
      <c r="I106" s="98">
        <f>SUM(H82,H106)</f>
        <v>498.6165</v>
      </c>
      <c r="J106" s="82"/>
    </row>
    <row r="107" spans="2:9" ht="24.75" customHeight="1">
      <c r="B107" s="646" t="s">
        <v>363</v>
      </c>
      <c r="C107" s="334" t="s">
        <v>180</v>
      </c>
      <c r="D107" s="93">
        <v>24</v>
      </c>
      <c r="E107" s="216" t="s">
        <v>268</v>
      </c>
      <c r="F107" s="424">
        <v>1.68</v>
      </c>
      <c r="G107" s="217" t="s">
        <v>269</v>
      </c>
      <c r="H107" s="89"/>
      <c r="I107" s="90"/>
    </row>
    <row r="108" spans="2:9" ht="24.75" customHeight="1">
      <c r="B108" s="647"/>
      <c r="C108" s="335" t="s">
        <v>267</v>
      </c>
      <c r="D108" s="93">
        <v>24</v>
      </c>
      <c r="E108" s="216" t="s">
        <v>268</v>
      </c>
      <c r="F108" s="424">
        <v>0.23</v>
      </c>
      <c r="G108" s="217" t="s">
        <v>269</v>
      </c>
      <c r="H108" s="95"/>
      <c r="I108" s="96"/>
    </row>
    <row r="109" spans="2:10" ht="24.75" customHeight="1">
      <c r="B109" s="647"/>
      <c r="C109" s="335" t="s">
        <v>386</v>
      </c>
      <c r="D109" s="93"/>
      <c r="E109" s="93"/>
      <c r="F109" s="424"/>
      <c r="G109" s="94"/>
      <c r="H109" s="95"/>
      <c r="I109" s="95"/>
      <c r="J109" s="82"/>
    </row>
    <row r="110" spans="2:9" ht="24.75" customHeight="1">
      <c r="B110" s="648"/>
      <c r="C110" s="100"/>
      <c r="D110" s="101"/>
      <c r="E110" s="101"/>
      <c r="F110" s="126"/>
      <c r="G110" s="102"/>
      <c r="H110" s="103">
        <f>SUM(F107:F108)</f>
        <v>1.91</v>
      </c>
      <c r="I110" s="98">
        <f>SUM(I106,H110)</f>
        <v>500.5265</v>
      </c>
    </row>
    <row r="111" spans="2:9" ht="24.75" customHeight="1">
      <c r="B111" s="646" t="s">
        <v>362</v>
      </c>
      <c r="C111" s="258" t="s">
        <v>655</v>
      </c>
      <c r="D111" s="262" t="s">
        <v>406</v>
      </c>
      <c r="E111" s="88" t="s">
        <v>129</v>
      </c>
      <c r="F111" s="439"/>
      <c r="G111" s="217" t="s">
        <v>107</v>
      </c>
      <c r="H111" s="89"/>
      <c r="I111" s="90"/>
    </row>
    <row r="112" spans="2:9" ht="24.75" customHeight="1">
      <c r="B112" s="647"/>
      <c r="C112" s="334" t="s">
        <v>180</v>
      </c>
      <c r="D112" s="93">
        <v>24</v>
      </c>
      <c r="E112" s="216" t="s">
        <v>268</v>
      </c>
      <c r="F112" s="439"/>
      <c r="G112" s="217" t="s">
        <v>269</v>
      </c>
      <c r="H112" s="95"/>
      <c r="I112" s="96"/>
    </row>
    <row r="113" spans="2:9" ht="24.75" customHeight="1">
      <c r="B113" s="647"/>
      <c r="C113" s="335" t="s">
        <v>653</v>
      </c>
      <c r="D113" s="93">
        <v>20</v>
      </c>
      <c r="E113" s="216" t="s">
        <v>268</v>
      </c>
      <c r="F113" s="439"/>
      <c r="G113" s="217" t="s">
        <v>269</v>
      </c>
      <c r="H113" s="95"/>
      <c r="I113" s="96"/>
    </row>
    <row r="114" spans="2:10" ht="24.75" customHeight="1">
      <c r="B114" s="647"/>
      <c r="C114" s="334" t="s">
        <v>654</v>
      </c>
      <c r="D114" s="93">
        <v>24</v>
      </c>
      <c r="E114" s="216" t="s">
        <v>268</v>
      </c>
      <c r="F114" s="439"/>
      <c r="G114" s="217" t="s">
        <v>269</v>
      </c>
      <c r="H114" s="95"/>
      <c r="I114" s="95"/>
      <c r="J114" s="82"/>
    </row>
    <row r="115" spans="2:9" ht="24.75" customHeight="1">
      <c r="B115" s="648"/>
      <c r="C115" s="100"/>
      <c r="D115" s="101"/>
      <c r="E115" s="101"/>
      <c r="F115" s="126"/>
      <c r="G115" s="102"/>
      <c r="H115" s="103"/>
      <c r="I115" s="98"/>
    </row>
    <row r="116" ht="13.5">
      <c r="B116" s="185" t="s">
        <v>284</v>
      </c>
    </row>
    <row r="117" ht="13.5">
      <c r="B117" s="185" t="s">
        <v>270</v>
      </c>
    </row>
    <row r="118" ht="13.5">
      <c r="B118" s="185" t="s">
        <v>650</v>
      </c>
    </row>
    <row r="119" ht="15.75" customHeight="1">
      <c r="B119" s="185" t="s">
        <v>320</v>
      </c>
    </row>
    <row r="120" ht="15.75" customHeight="1">
      <c r="B120" s="185"/>
    </row>
    <row r="121" ht="18" customHeight="1">
      <c r="A121" s="338" t="s">
        <v>184</v>
      </c>
    </row>
    <row r="122" spans="2:9" ht="34.5" customHeight="1">
      <c r="B122" s="87" t="s">
        <v>181</v>
      </c>
      <c r="C122" s="220">
        <v>3</v>
      </c>
      <c r="D122" s="642" t="s">
        <v>182</v>
      </c>
      <c r="E122" s="643"/>
      <c r="F122" s="644" t="s">
        <v>691</v>
      </c>
      <c r="G122" s="645"/>
      <c r="H122" s="645"/>
      <c r="I122" s="643"/>
    </row>
    <row r="123" spans="2:9" ht="13.5">
      <c r="B123" s="87" t="s">
        <v>170</v>
      </c>
      <c r="C123" s="220" t="s">
        <v>171</v>
      </c>
      <c r="D123" s="237" t="s">
        <v>283</v>
      </c>
      <c r="E123" s="221" t="s">
        <v>230</v>
      </c>
      <c r="F123" s="218" t="s">
        <v>364</v>
      </c>
      <c r="G123" s="146" t="s">
        <v>230</v>
      </c>
      <c r="H123" s="87" t="s">
        <v>172</v>
      </c>
      <c r="I123" s="87" t="s">
        <v>173</v>
      </c>
    </row>
    <row r="124" spans="2:9" ht="24.75" customHeight="1">
      <c r="B124" s="337" t="s">
        <v>657</v>
      </c>
      <c r="C124" s="333" t="s">
        <v>619</v>
      </c>
      <c r="D124" s="88">
        <v>190</v>
      </c>
      <c r="E124" s="88" t="s">
        <v>169</v>
      </c>
      <c r="F124" s="422"/>
      <c r="G124" s="239" t="s">
        <v>401</v>
      </c>
      <c r="H124" s="95">
        <f aca="true" t="shared" si="4" ref="H124:H139">D124*F124</f>
        <v>0</v>
      </c>
      <c r="I124" s="90"/>
    </row>
    <row r="125" spans="2:9" ht="24.75" customHeight="1">
      <c r="B125" s="91"/>
      <c r="C125" s="334" t="s">
        <v>658</v>
      </c>
      <c r="D125" s="93"/>
      <c r="E125" s="94" t="s">
        <v>169</v>
      </c>
      <c r="F125" s="423"/>
      <c r="G125" s="217" t="s">
        <v>620</v>
      </c>
      <c r="H125" s="95">
        <f t="shared" si="4"/>
        <v>0</v>
      </c>
      <c r="I125" s="96"/>
    </row>
    <row r="126" spans="2:9" ht="24.75" customHeight="1">
      <c r="B126" s="91"/>
      <c r="C126" s="334" t="s">
        <v>651</v>
      </c>
      <c r="D126" s="93">
        <v>1.6</v>
      </c>
      <c r="E126" s="93" t="s">
        <v>231</v>
      </c>
      <c r="F126" s="424">
        <v>4.35</v>
      </c>
      <c r="G126" s="145" t="s">
        <v>112</v>
      </c>
      <c r="H126" s="95">
        <f t="shared" si="4"/>
        <v>6.96</v>
      </c>
      <c r="I126" s="96"/>
    </row>
    <row r="127" spans="2:9" ht="24.75" customHeight="1">
      <c r="B127" s="91"/>
      <c r="C127" s="334" t="s">
        <v>634</v>
      </c>
      <c r="D127" s="93">
        <v>5.85</v>
      </c>
      <c r="E127" s="216" t="s">
        <v>285</v>
      </c>
      <c r="F127" s="424">
        <v>17.41</v>
      </c>
      <c r="G127" s="217" t="s">
        <v>286</v>
      </c>
      <c r="H127" s="95">
        <f t="shared" si="4"/>
        <v>101.8485</v>
      </c>
      <c r="I127" s="96"/>
    </row>
    <row r="128" spans="2:9" ht="24.75" customHeight="1">
      <c r="B128" s="91"/>
      <c r="C128" s="334" t="s">
        <v>186</v>
      </c>
      <c r="D128" s="93">
        <v>4.9</v>
      </c>
      <c r="E128" s="216" t="s">
        <v>285</v>
      </c>
      <c r="F128" s="424"/>
      <c r="G128" s="217" t="s">
        <v>286</v>
      </c>
      <c r="H128" s="95">
        <f t="shared" si="4"/>
        <v>0</v>
      </c>
      <c r="I128" s="96"/>
    </row>
    <row r="129" spans="2:9" ht="24.75" customHeight="1">
      <c r="B129" s="91"/>
      <c r="C129" s="334" t="s">
        <v>185</v>
      </c>
      <c r="D129" s="93">
        <v>6.1</v>
      </c>
      <c r="E129" s="216" t="s">
        <v>285</v>
      </c>
      <c r="F129" s="424"/>
      <c r="G129" s="217" t="s">
        <v>286</v>
      </c>
      <c r="H129" s="95">
        <f t="shared" si="4"/>
        <v>0</v>
      </c>
      <c r="I129" s="96"/>
    </row>
    <row r="130" spans="2:9" ht="24.75" customHeight="1">
      <c r="B130" s="91"/>
      <c r="C130" s="335" t="s">
        <v>265</v>
      </c>
      <c r="D130" s="93">
        <v>5</v>
      </c>
      <c r="E130" s="216" t="s">
        <v>285</v>
      </c>
      <c r="F130" s="424">
        <v>10.82</v>
      </c>
      <c r="G130" s="217" t="s">
        <v>286</v>
      </c>
      <c r="H130" s="95">
        <f t="shared" si="4"/>
        <v>54.1</v>
      </c>
      <c r="I130" s="96"/>
    </row>
    <row r="131" spans="2:9" ht="24.75" customHeight="1">
      <c r="B131" s="91"/>
      <c r="C131" s="335" t="s">
        <v>621</v>
      </c>
      <c r="D131" s="93">
        <v>4.5</v>
      </c>
      <c r="E131" s="216" t="s">
        <v>285</v>
      </c>
      <c r="F131" s="424"/>
      <c r="G131" s="217" t="s">
        <v>286</v>
      </c>
      <c r="H131" s="95">
        <f t="shared" si="4"/>
        <v>0</v>
      </c>
      <c r="I131" s="96"/>
    </row>
    <row r="132" spans="2:9" ht="24.75" customHeight="1">
      <c r="B132" s="91"/>
      <c r="C132" s="335" t="s">
        <v>635</v>
      </c>
      <c r="D132" s="93">
        <v>5.5</v>
      </c>
      <c r="E132" s="216" t="s">
        <v>285</v>
      </c>
      <c r="F132" s="424"/>
      <c r="G132" s="217" t="s">
        <v>286</v>
      </c>
      <c r="H132" s="95">
        <f t="shared" si="4"/>
        <v>0</v>
      </c>
      <c r="I132" s="96"/>
    </row>
    <row r="133" spans="2:9" ht="24.75" customHeight="1">
      <c r="B133" s="91"/>
      <c r="C133" s="334" t="s">
        <v>652</v>
      </c>
      <c r="D133" s="93">
        <v>0.2</v>
      </c>
      <c r="E133" s="216" t="s">
        <v>285</v>
      </c>
      <c r="F133" s="424">
        <v>3.29</v>
      </c>
      <c r="G133" s="217" t="s">
        <v>286</v>
      </c>
      <c r="H133" s="95">
        <f t="shared" si="4"/>
        <v>0.658</v>
      </c>
      <c r="I133" s="96"/>
    </row>
    <row r="134" spans="2:9" ht="24.75" customHeight="1">
      <c r="B134" s="91"/>
      <c r="C134" s="334" t="s">
        <v>176</v>
      </c>
      <c r="D134" s="93">
        <v>7.6</v>
      </c>
      <c r="E134" s="216" t="s">
        <v>285</v>
      </c>
      <c r="F134" s="424"/>
      <c r="G134" s="217" t="s">
        <v>286</v>
      </c>
      <c r="H134" s="95">
        <f t="shared" si="4"/>
        <v>0</v>
      </c>
      <c r="I134" s="96"/>
    </row>
    <row r="135" spans="2:9" ht="24.75" customHeight="1">
      <c r="B135" s="91"/>
      <c r="C135" s="335" t="s">
        <v>264</v>
      </c>
      <c r="D135" s="93">
        <v>5.15</v>
      </c>
      <c r="E135" s="216" t="s">
        <v>285</v>
      </c>
      <c r="F135" s="424">
        <v>3.58</v>
      </c>
      <c r="G135" s="217" t="s">
        <v>286</v>
      </c>
      <c r="H135" s="95">
        <f t="shared" si="4"/>
        <v>18.437</v>
      </c>
      <c r="I135" s="96"/>
    </row>
    <row r="136" spans="2:9" ht="24.75" customHeight="1">
      <c r="B136" s="91"/>
      <c r="C136" s="335" t="s">
        <v>271</v>
      </c>
      <c r="D136" s="93">
        <v>3.5</v>
      </c>
      <c r="E136" s="93" t="s">
        <v>231</v>
      </c>
      <c r="F136" s="424"/>
      <c r="G136" s="145" t="s">
        <v>112</v>
      </c>
      <c r="H136" s="95">
        <f t="shared" si="4"/>
        <v>0</v>
      </c>
      <c r="I136" s="96"/>
    </row>
    <row r="137" spans="2:9" ht="24.75" customHeight="1">
      <c r="B137" s="91"/>
      <c r="C137" s="335" t="s">
        <v>177</v>
      </c>
      <c r="D137" s="93">
        <v>24</v>
      </c>
      <c r="E137" s="216" t="s">
        <v>268</v>
      </c>
      <c r="F137" s="424">
        <v>1.52</v>
      </c>
      <c r="G137" s="217" t="s">
        <v>269</v>
      </c>
      <c r="H137" s="95">
        <f t="shared" si="4"/>
        <v>36.480000000000004</v>
      </c>
      <c r="I137" s="96"/>
    </row>
    <row r="138" spans="2:9" ht="24.75" customHeight="1">
      <c r="B138" s="91"/>
      <c r="C138" s="334" t="s">
        <v>178</v>
      </c>
      <c r="D138" s="93">
        <v>24</v>
      </c>
      <c r="E138" s="216" t="s">
        <v>268</v>
      </c>
      <c r="F138" s="424">
        <v>0.15</v>
      </c>
      <c r="G138" s="217" t="s">
        <v>269</v>
      </c>
      <c r="H138" s="95">
        <f t="shared" si="4"/>
        <v>3.5999999999999996</v>
      </c>
      <c r="I138" s="96"/>
    </row>
    <row r="139" spans="2:9" ht="24.75" customHeight="1">
      <c r="B139" s="91"/>
      <c r="C139" s="334" t="s">
        <v>179</v>
      </c>
      <c r="D139" s="93">
        <v>24</v>
      </c>
      <c r="E139" s="216" t="s">
        <v>268</v>
      </c>
      <c r="F139" s="424">
        <v>1.19</v>
      </c>
      <c r="G139" s="217" t="s">
        <v>269</v>
      </c>
      <c r="H139" s="95">
        <f t="shared" si="4"/>
        <v>28.56</v>
      </c>
      <c r="I139" s="96"/>
    </row>
    <row r="140" spans="2:9" ht="24.75" customHeight="1">
      <c r="B140" s="91"/>
      <c r="C140" s="334"/>
      <c r="D140" s="93"/>
      <c r="E140" s="216"/>
      <c r="F140" s="424"/>
      <c r="G140" s="217"/>
      <c r="H140" s="95"/>
      <c r="I140" s="96"/>
    </row>
    <row r="141" spans="2:9" ht="24.75" customHeight="1">
      <c r="B141" s="91"/>
      <c r="C141" s="336"/>
      <c r="D141" s="97"/>
      <c r="E141" s="97"/>
      <c r="F141" s="425"/>
      <c r="G141" s="127"/>
      <c r="H141" s="98"/>
      <c r="I141" s="95"/>
    </row>
    <row r="142" spans="2:10" ht="24.75" customHeight="1">
      <c r="B142" s="99"/>
      <c r="C142" s="92"/>
      <c r="D142" s="93"/>
      <c r="E142" s="102"/>
      <c r="F142" s="124"/>
      <c r="G142" s="102"/>
      <c r="H142" s="95">
        <f>SUM(H124:H141)</f>
        <v>250.6435</v>
      </c>
      <c r="I142" s="98"/>
      <c r="J142" s="82"/>
    </row>
    <row r="143" spans="2:9" ht="24.75" customHeight="1">
      <c r="B143" s="337" t="s">
        <v>656</v>
      </c>
      <c r="C143" s="333" t="s">
        <v>232</v>
      </c>
      <c r="D143" s="88">
        <v>6.2</v>
      </c>
      <c r="E143" s="93" t="s">
        <v>129</v>
      </c>
      <c r="F143" s="426">
        <v>17.41</v>
      </c>
      <c r="G143" s="217" t="s">
        <v>286</v>
      </c>
      <c r="H143" s="89">
        <f>D143*F143</f>
        <v>107.94200000000001</v>
      </c>
      <c r="I143" s="90"/>
    </row>
    <row r="144" spans="2:9" ht="24.75" customHeight="1">
      <c r="B144" s="91"/>
      <c r="C144" s="334" t="s">
        <v>636</v>
      </c>
      <c r="D144" s="93">
        <v>9</v>
      </c>
      <c r="E144" s="93" t="s">
        <v>129</v>
      </c>
      <c r="F144" s="424"/>
      <c r="G144" s="217" t="s">
        <v>286</v>
      </c>
      <c r="H144" s="95">
        <f aca="true" t="shared" si="5" ref="H144:H164">D144*F144</f>
        <v>0</v>
      </c>
      <c r="I144" s="96"/>
    </row>
    <row r="145" spans="2:9" ht="24.75" customHeight="1">
      <c r="B145" s="91"/>
      <c r="C145" s="334" t="s">
        <v>619</v>
      </c>
      <c r="D145" s="93">
        <v>190</v>
      </c>
      <c r="E145" s="93" t="s">
        <v>169</v>
      </c>
      <c r="F145" s="423"/>
      <c r="G145" s="331" t="s">
        <v>401</v>
      </c>
      <c r="H145" s="95">
        <f t="shared" si="5"/>
        <v>0</v>
      </c>
      <c r="I145" s="96"/>
    </row>
    <row r="146" spans="2:9" ht="24.75" customHeight="1">
      <c r="B146" s="91"/>
      <c r="C146" s="334" t="s">
        <v>658</v>
      </c>
      <c r="D146" s="93"/>
      <c r="E146" s="94" t="s">
        <v>169</v>
      </c>
      <c r="F146" s="423"/>
      <c r="G146" s="217" t="s">
        <v>620</v>
      </c>
      <c r="H146" s="95">
        <f t="shared" si="5"/>
        <v>0</v>
      </c>
      <c r="I146" s="96"/>
    </row>
    <row r="147" spans="2:9" ht="24.75" customHeight="1">
      <c r="B147" s="91"/>
      <c r="C147" s="334" t="s">
        <v>92</v>
      </c>
      <c r="D147" s="93">
        <v>1.6</v>
      </c>
      <c r="E147" s="93" t="s">
        <v>231</v>
      </c>
      <c r="F147" s="424"/>
      <c r="G147" s="145" t="s">
        <v>112</v>
      </c>
      <c r="H147" s="95">
        <f t="shared" si="5"/>
        <v>0</v>
      </c>
      <c r="I147" s="96"/>
    </row>
    <row r="148" spans="2:9" ht="24.75" customHeight="1">
      <c r="B148" s="91"/>
      <c r="C148" s="334" t="s">
        <v>187</v>
      </c>
      <c r="D148" s="93">
        <v>5.85</v>
      </c>
      <c r="E148" s="93" t="s">
        <v>129</v>
      </c>
      <c r="F148" s="424"/>
      <c r="G148" s="217" t="s">
        <v>286</v>
      </c>
      <c r="H148" s="95">
        <f t="shared" si="5"/>
        <v>0</v>
      </c>
      <c r="I148" s="96"/>
    </row>
    <row r="149" spans="2:9" ht="24.75" customHeight="1">
      <c r="B149" s="91"/>
      <c r="C149" s="334" t="s">
        <v>186</v>
      </c>
      <c r="D149" s="93">
        <v>4.9</v>
      </c>
      <c r="E149" s="93" t="s">
        <v>129</v>
      </c>
      <c r="F149" s="424"/>
      <c r="G149" s="217" t="s">
        <v>286</v>
      </c>
      <c r="H149" s="95">
        <f t="shared" si="5"/>
        <v>0</v>
      </c>
      <c r="I149" s="96"/>
    </row>
    <row r="150" spans="2:9" ht="24.75" customHeight="1">
      <c r="B150" s="91"/>
      <c r="C150" s="334" t="s">
        <v>185</v>
      </c>
      <c r="D150" s="93">
        <v>6.1</v>
      </c>
      <c r="E150" s="93" t="s">
        <v>129</v>
      </c>
      <c r="F150" s="424"/>
      <c r="G150" s="217" t="s">
        <v>286</v>
      </c>
      <c r="H150" s="95">
        <f t="shared" si="5"/>
        <v>0</v>
      </c>
      <c r="I150" s="96"/>
    </row>
    <row r="151" spans="2:9" ht="24.75" customHeight="1">
      <c r="B151" s="91"/>
      <c r="C151" s="334" t="s">
        <v>174</v>
      </c>
      <c r="D151" s="93">
        <v>6.9</v>
      </c>
      <c r="E151" s="93" t="s">
        <v>129</v>
      </c>
      <c r="F151" s="424"/>
      <c r="G151" s="217" t="s">
        <v>286</v>
      </c>
      <c r="H151" s="95">
        <f t="shared" si="5"/>
        <v>0</v>
      </c>
      <c r="I151" s="96"/>
    </row>
    <row r="152" spans="2:9" ht="24.75" customHeight="1">
      <c r="B152" s="91"/>
      <c r="C152" s="335" t="s">
        <v>265</v>
      </c>
      <c r="D152" s="93">
        <v>5</v>
      </c>
      <c r="E152" s="216" t="s">
        <v>285</v>
      </c>
      <c r="F152" s="424">
        <v>14.58</v>
      </c>
      <c r="G152" s="217" t="s">
        <v>286</v>
      </c>
      <c r="H152" s="95">
        <f t="shared" si="5"/>
        <v>72.9</v>
      </c>
      <c r="I152" s="96"/>
    </row>
    <row r="153" spans="2:9" ht="24.75" customHeight="1">
      <c r="B153" s="91"/>
      <c r="C153" s="335" t="s">
        <v>621</v>
      </c>
      <c r="D153" s="93">
        <v>4.5</v>
      </c>
      <c r="E153" s="216" t="s">
        <v>285</v>
      </c>
      <c r="F153" s="424"/>
      <c r="G153" s="217" t="s">
        <v>286</v>
      </c>
      <c r="H153" s="95">
        <f t="shared" si="5"/>
        <v>0</v>
      </c>
      <c r="I153" s="96"/>
    </row>
    <row r="154" spans="2:9" ht="24.75" customHeight="1">
      <c r="B154" s="91"/>
      <c r="C154" s="335" t="s">
        <v>635</v>
      </c>
      <c r="D154" s="93">
        <v>5.5</v>
      </c>
      <c r="E154" s="216" t="s">
        <v>285</v>
      </c>
      <c r="F154" s="424"/>
      <c r="G154" s="217" t="s">
        <v>286</v>
      </c>
      <c r="H154" s="95">
        <f t="shared" si="5"/>
        <v>0</v>
      </c>
      <c r="I154" s="96"/>
    </row>
    <row r="155" spans="2:9" ht="24.75" customHeight="1">
      <c r="B155" s="91"/>
      <c r="C155" s="334" t="s">
        <v>175</v>
      </c>
      <c r="D155" s="93">
        <f>D134</f>
        <v>7.6</v>
      </c>
      <c r="E155" s="93" t="s">
        <v>129</v>
      </c>
      <c r="F155" s="424"/>
      <c r="G155" s="217" t="s">
        <v>286</v>
      </c>
      <c r="H155" s="95">
        <f t="shared" si="5"/>
        <v>0</v>
      </c>
      <c r="I155" s="96"/>
    </row>
    <row r="156" spans="2:9" ht="24.75" customHeight="1">
      <c r="B156" s="91"/>
      <c r="C156" s="334" t="s">
        <v>176</v>
      </c>
      <c r="D156" s="93">
        <v>7.6</v>
      </c>
      <c r="E156" s="93" t="s">
        <v>129</v>
      </c>
      <c r="F156" s="424"/>
      <c r="G156" s="217" t="s">
        <v>286</v>
      </c>
      <c r="H156" s="95">
        <f t="shared" si="5"/>
        <v>0</v>
      </c>
      <c r="I156" s="96"/>
    </row>
    <row r="157" spans="2:9" ht="24.75" customHeight="1">
      <c r="B157" s="91"/>
      <c r="C157" s="335" t="s">
        <v>91</v>
      </c>
      <c r="D157" s="93">
        <v>5.15</v>
      </c>
      <c r="E157" s="93" t="s">
        <v>129</v>
      </c>
      <c r="F157" s="424"/>
      <c r="G157" s="217" t="s">
        <v>286</v>
      </c>
      <c r="H157" s="95">
        <f t="shared" si="5"/>
        <v>0</v>
      </c>
      <c r="I157" s="96"/>
    </row>
    <row r="158" spans="2:9" ht="24.75" customHeight="1">
      <c r="B158" s="91"/>
      <c r="C158" s="335" t="s">
        <v>266</v>
      </c>
      <c r="D158" s="93">
        <v>7.6</v>
      </c>
      <c r="E158" s="93" t="s">
        <v>129</v>
      </c>
      <c r="F158" s="424"/>
      <c r="G158" s="217" t="s">
        <v>286</v>
      </c>
      <c r="H158" s="95">
        <f t="shared" si="5"/>
        <v>0</v>
      </c>
      <c r="I158" s="96"/>
    </row>
    <row r="159" spans="2:9" ht="24.75" customHeight="1">
      <c r="B159" s="91"/>
      <c r="C159" s="335" t="s">
        <v>648</v>
      </c>
      <c r="D159" s="93">
        <v>3.5</v>
      </c>
      <c r="E159" s="93" t="s">
        <v>231</v>
      </c>
      <c r="F159" s="424"/>
      <c r="G159" s="145" t="s">
        <v>112</v>
      </c>
      <c r="H159" s="95">
        <f t="shared" si="5"/>
        <v>0</v>
      </c>
      <c r="I159" s="96"/>
    </row>
    <row r="160" spans="2:9" ht="24.75" customHeight="1">
      <c r="B160" s="91"/>
      <c r="C160" s="335" t="s">
        <v>649</v>
      </c>
      <c r="D160" s="93">
        <v>6</v>
      </c>
      <c r="E160" s="93" t="s">
        <v>231</v>
      </c>
      <c r="F160" s="424"/>
      <c r="G160" s="145" t="s">
        <v>112</v>
      </c>
      <c r="H160" s="95">
        <f t="shared" si="5"/>
        <v>0</v>
      </c>
      <c r="I160" s="96"/>
    </row>
    <row r="161" spans="2:9" ht="24.75" customHeight="1">
      <c r="B161" s="91"/>
      <c r="C161" s="335" t="s">
        <v>622</v>
      </c>
      <c r="D161" s="93">
        <v>6.2</v>
      </c>
      <c r="E161" s="216" t="s">
        <v>268</v>
      </c>
      <c r="F161" s="424"/>
      <c r="G161" s="217" t="s">
        <v>269</v>
      </c>
      <c r="H161" s="95">
        <f t="shared" si="5"/>
        <v>0</v>
      </c>
      <c r="I161" s="96"/>
    </row>
    <row r="162" spans="2:9" ht="24.75" customHeight="1">
      <c r="B162" s="91"/>
      <c r="C162" s="335" t="s">
        <v>177</v>
      </c>
      <c r="D162" s="93">
        <v>24</v>
      </c>
      <c r="E162" s="216" t="s">
        <v>268</v>
      </c>
      <c r="F162" s="424">
        <v>1.72</v>
      </c>
      <c r="G162" s="217" t="s">
        <v>269</v>
      </c>
      <c r="H162" s="95">
        <f t="shared" si="5"/>
        <v>41.28</v>
      </c>
      <c r="I162" s="96"/>
    </row>
    <row r="163" spans="2:9" ht="24.75" customHeight="1">
      <c r="B163" s="91"/>
      <c r="C163" s="334" t="s">
        <v>178</v>
      </c>
      <c r="D163" s="93">
        <v>24</v>
      </c>
      <c r="E163" s="216" t="s">
        <v>268</v>
      </c>
      <c r="F163" s="424">
        <v>0.19</v>
      </c>
      <c r="G163" s="217" t="s">
        <v>269</v>
      </c>
      <c r="H163" s="95">
        <f t="shared" si="5"/>
        <v>4.5600000000000005</v>
      </c>
      <c r="I163" s="95"/>
    </row>
    <row r="164" spans="2:9" ht="24.75" customHeight="1">
      <c r="B164" s="91"/>
      <c r="C164" s="334" t="s">
        <v>179</v>
      </c>
      <c r="D164" s="93">
        <v>24</v>
      </c>
      <c r="E164" s="216" t="s">
        <v>268</v>
      </c>
      <c r="F164" s="424">
        <v>1.35</v>
      </c>
      <c r="G164" s="217" t="s">
        <v>269</v>
      </c>
      <c r="H164" s="95">
        <f t="shared" si="5"/>
        <v>32.400000000000006</v>
      </c>
      <c r="I164" s="95"/>
    </row>
    <row r="165" spans="2:9" ht="24.75" customHeight="1">
      <c r="B165" s="91"/>
      <c r="C165" s="334"/>
      <c r="D165" s="93"/>
      <c r="E165" s="93"/>
      <c r="F165" s="424"/>
      <c r="G165" s="94"/>
      <c r="H165" s="95"/>
      <c r="I165" s="95"/>
    </row>
    <row r="166" spans="2:10" ht="24.75" customHeight="1">
      <c r="B166" s="99"/>
      <c r="C166" s="100"/>
      <c r="D166" s="101"/>
      <c r="E166" s="101"/>
      <c r="F166" s="126"/>
      <c r="G166" s="102"/>
      <c r="H166" s="103">
        <f>SUM(H143:H165)</f>
        <v>259.082</v>
      </c>
      <c r="I166" s="98">
        <f>SUM(H142,H166)</f>
        <v>509.7255</v>
      </c>
      <c r="J166" s="82"/>
    </row>
    <row r="167" spans="2:9" ht="24.75" customHeight="1">
      <c r="B167" s="646" t="s">
        <v>363</v>
      </c>
      <c r="C167" s="334" t="s">
        <v>180</v>
      </c>
      <c r="D167" s="93">
        <v>24</v>
      </c>
      <c r="E167" s="216" t="s">
        <v>268</v>
      </c>
      <c r="F167" s="424">
        <v>2.22</v>
      </c>
      <c r="G167" s="217" t="s">
        <v>269</v>
      </c>
      <c r="H167" s="89"/>
      <c r="I167" s="90"/>
    </row>
    <row r="168" spans="2:9" ht="24.75" customHeight="1">
      <c r="B168" s="647"/>
      <c r="C168" s="335" t="s">
        <v>267</v>
      </c>
      <c r="D168" s="93">
        <v>24</v>
      </c>
      <c r="E168" s="216" t="s">
        <v>268</v>
      </c>
      <c r="F168" s="424">
        <v>0.23</v>
      </c>
      <c r="G168" s="217" t="s">
        <v>269</v>
      </c>
      <c r="H168" s="95"/>
      <c r="I168" s="96"/>
    </row>
    <row r="169" spans="2:10" ht="24.75" customHeight="1">
      <c r="B169" s="647"/>
      <c r="C169" s="335" t="s">
        <v>386</v>
      </c>
      <c r="D169" s="93"/>
      <c r="E169" s="93"/>
      <c r="F169" s="424"/>
      <c r="G169" s="94"/>
      <c r="H169" s="95"/>
      <c r="I169" s="95"/>
      <c r="J169" s="82"/>
    </row>
    <row r="170" spans="2:9" ht="24.75" customHeight="1">
      <c r="B170" s="648"/>
      <c r="C170" s="100"/>
      <c r="D170" s="101"/>
      <c r="E170" s="101"/>
      <c r="F170" s="126"/>
      <c r="G170" s="102"/>
      <c r="H170" s="103">
        <f>SUM(F167:F168)</f>
        <v>2.45</v>
      </c>
      <c r="I170" s="98">
        <f>SUM(I166,H170)</f>
        <v>512.1755</v>
      </c>
    </row>
    <row r="171" spans="2:9" ht="24.75" customHeight="1">
      <c r="B171" s="646" t="s">
        <v>362</v>
      </c>
      <c r="C171" s="258" t="s">
        <v>655</v>
      </c>
      <c r="D171" s="262" t="s">
        <v>406</v>
      </c>
      <c r="E171" s="88" t="s">
        <v>129</v>
      </c>
      <c r="F171" s="439"/>
      <c r="G171" s="217" t="s">
        <v>107</v>
      </c>
      <c r="H171" s="89"/>
      <c r="I171" s="90"/>
    </row>
    <row r="172" spans="2:9" ht="24.75" customHeight="1">
      <c r="B172" s="647"/>
      <c r="C172" s="334" t="s">
        <v>180</v>
      </c>
      <c r="D172" s="93">
        <v>24</v>
      </c>
      <c r="E172" s="216" t="s">
        <v>268</v>
      </c>
      <c r="F172" s="439"/>
      <c r="G172" s="217" t="s">
        <v>269</v>
      </c>
      <c r="H172" s="95"/>
      <c r="I172" s="96"/>
    </row>
    <row r="173" spans="2:9" ht="24.75" customHeight="1">
      <c r="B173" s="647"/>
      <c r="C173" s="335" t="s">
        <v>653</v>
      </c>
      <c r="D173" s="93">
        <v>20</v>
      </c>
      <c r="E173" s="216" t="s">
        <v>268</v>
      </c>
      <c r="F173" s="439"/>
      <c r="G173" s="217" t="s">
        <v>269</v>
      </c>
      <c r="H173" s="95"/>
      <c r="I173" s="96"/>
    </row>
    <row r="174" spans="2:10" ht="24.75" customHeight="1">
      <c r="B174" s="647"/>
      <c r="C174" s="334" t="s">
        <v>654</v>
      </c>
      <c r="D174" s="93">
        <v>24</v>
      </c>
      <c r="E174" s="216" t="s">
        <v>268</v>
      </c>
      <c r="F174" s="439"/>
      <c r="G174" s="217" t="s">
        <v>269</v>
      </c>
      <c r="H174" s="95"/>
      <c r="I174" s="95"/>
      <c r="J174" s="82"/>
    </row>
    <row r="175" spans="2:9" ht="24.75" customHeight="1">
      <c r="B175" s="648"/>
      <c r="C175" s="100"/>
      <c r="D175" s="101"/>
      <c r="E175" s="101"/>
      <c r="F175" s="126"/>
      <c r="G175" s="102"/>
      <c r="H175" s="103"/>
      <c r="I175" s="98"/>
    </row>
    <row r="176" ht="13.5">
      <c r="B176" s="185" t="s">
        <v>284</v>
      </c>
    </row>
    <row r="177" ht="13.5">
      <c r="B177" s="185" t="s">
        <v>270</v>
      </c>
    </row>
    <row r="178" ht="13.5">
      <c r="B178" s="185" t="s">
        <v>650</v>
      </c>
    </row>
    <row r="179" ht="15.75" customHeight="1">
      <c r="B179" s="185" t="s">
        <v>320</v>
      </c>
    </row>
    <row r="180" ht="15.75" customHeight="1">
      <c r="B180" s="185"/>
    </row>
    <row r="181" ht="18" customHeight="1">
      <c r="A181" s="338" t="s">
        <v>184</v>
      </c>
    </row>
    <row r="182" spans="2:9" ht="34.5" customHeight="1">
      <c r="B182" s="87" t="s">
        <v>181</v>
      </c>
      <c r="C182" s="220">
        <v>4</v>
      </c>
      <c r="D182" s="642" t="s">
        <v>182</v>
      </c>
      <c r="E182" s="643"/>
      <c r="F182" s="644" t="s">
        <v>692</v>
      </c>
      <c r="G182" s="645"/>
      <c r="H182" s="645"/>
      <c r="I182" s="643"/>
    </row>
    <row r="183" spans="2:9" ht="13.5">
      <c r="B183" s="87" t="s">
        <v>170</v>
      </c>
      <c r="C183" s="220" t="s">
        <v>171</v>
      </c>
      <c r="D183" s="237" t="s">
        <v>283</v>
      </c>
      <c r="E183" s="221" t="s">
        <v>230</v>
      </c>
      <c r="F183" s="218" t="s">
        <v>364</v>
      </c>
      <c r="G183" s="146" t="s">
        <v>230</v>
      </c>
      <c r="H183" s="87" t="s">
        <v>172</v>
      </c>
      <c r="I183" s="87" t="s">
        <v>173</v>
      </c>
    </row>
    <row r="184" spans="2:9" ht="24.75" customHeight="1">
      <c r="B184" s="337" t="s">
        <v>657</v>
      </c>
      <c r="C184" s="333" t="s">
        <v>619</v>
      </c>
      <c r="D184" s="88">
        <v>190</v>
      </c>
      <c r="E184" s="88" t="s">
        <v>169</v>
      </c>
      <c r="F184" s="422"/>
      <c r="G184" s="239" t="s">
        <v>401</v>
      </c>
      <c r="H184" s="95">
        <f aca="true" t="shared" si="6" ref="H184:H199">D184*F184</f>
        <v>0</v>
      </c>
      <c r="I184" s="90"/>
    </row>
    <row r="185" spans="2:9" ht="24.75" customHeight="1">
      <c r="B185" s="91"/>
      <c r="C185" s="334" t="s">
        <v>658</v>
      </c>
      <c r="D185" s="93"/>
      <c r="E185" s="94" t="s">
        <v>169</v>
      </c>
      <c r="F185" s="423"/>
      <c r="G185" s="217" t="s">
        <v>620</v>
      </c>
      <c r="H185" s="95">
        <f t="shared" si="6"/>
        <v>0</v>
      </c>
      <c r="I185" s="96"/>
    </row>
    <row r="186" spans="2:9" ht="24.75" customHeight="1">
      <c r="B186" s="91"/>
      <c r="C186" s="334" t="s">
        <v>651</v>
      </c>
      <c r="D186" s="93">
        <v>1.6</v>
      </c>
      <c r="E186" s="93" t="s">
        <v>231</v>
      </c>
      <c r="F186" s="424">
        <v>4.35</v>
      </c>
      <c r="G186" s="145" t="s">
        <v>112</v>
      </c>
      <c r="H186" s="95">
        <f t="shared" si="6"/>
        <v>6.96</v>
      </c>
      <c r="I186" s="96"/>
    </row>
    <row r="187" spans="2:9" ht="24.75" customHeight="1">
      <c r="B187" s="91"/>
      <c r="C187" s="334" t="s">
        <v>634</v>
      </c>
      <c r="D187" s="93">
        <v>5.85</v>
      </c>
      <c r="E187" s="216" t="s">
        <v>285</v>
      </c>
      <c r="F187" s="424">
        <v>14.57</v>
      </c>
      <c r="G187" s="217" t="s">
        <v>286</v>
      </c>
      <c r="H187" s="95">
        <f t="shared" si="6"/>
        <v>85.2345</v>
      </c>
      <c r="I187" s="96"/>
    </row>
    <row r="188" spans="2:9" ht="24.75" customHeight="1">
      <c r="B188" s="91"/>
      <c r="C188" s="334" t="s">
        <v>186</v>
      </c>
      <c r="D188" s="93">
        <v>4.9</v>
      </c>
      <c r="E188" s="216" t="s">
        <v>285</v>
      </c>
      <c r="F188" s="424"/>
      <c r="G188" s="217" t="s">
        <v>286</v>
      </c>
      <c r="H188" s="95">
        <f t="shared" si="6"/>
        <v>0</v>
      </c>
      <c r="I188" s="96"/>
    </row>
    <row r="189" spans="2:9" ht="24.75" customHeight="1">
      <c r="B189" s="91"/>
      <c r="C189" s="334" t="s">
        <v>185</v>
      </c>
      <c r="D189" s="93">
        <v>6.1</v>
      </c>
      <c r="E189" s="216" t="s">
        <v>285</v>
      </c>
      <c r="F189" s="424"/>
      <c r="G189" s="217" t="s">
        <v>286</v>
      </c>
      <c r="H189" s="95">
        <f t="shared" si="6"/>
        <v>0</v>
      </c>
      <c r="I189" s="96"/>
    </row>
    <row r="190" spans="2:9" ht="24.75" customHeight="1">
      <c r="B190" s="91"/>
      <c r="C190" s="335" t="s">
        <v>265</v>
      </c>
      <c r="D190" s="93">
        <v>5</v>
      </c>
      <c r="E190" s="216" t="s">
        <v>285</v>
      </c>
      <c r="F190" s="424">
        <v>9.44</v>
      </c>
      <c r="G190" s="217" t="s">
        <v>286</v>
      </c>
      <c r="H190" s="95">
        <f t="shared" si="6"/>
        <v>47.199999999999996</v>
      </c>
      <c r="I190" s="96"/>
    </row>
    <row r="191" spans="2:9" ht="24.75" customHeight="1">
      <c r="B191" s="91"/>
      <c r="C191" s="335" t="s">
        <v>621</v>
      </c>
      <c r="D191" s="93">
        <v>4.5</v>
      </c>
      <c r="E191" s="216" t="s">
        <v>285</v>
      </c>
      <c r="F191" s="424"/>
      <c r="G191" s="217" t="s">
        <v>286</v>
      </c>
      <c r="H191" s="95">
        <f t="shared" si="6"/>
        <v>0</v>
      </c>
      <c r="I191" s="96"/>
    </row>
    <row r="192" spans="2:9" ht="24.75" customHeight="1">
      <c r="B192" s="91"/>
      <c r="C192" s="335" t="s">
        <v>635</v>
      </c>
      <c r="D192" s="93">
        <v>5.5</v>
      </c>
      <c r="E192" s="216" t="s">
        <v>285</v>
      </c>
      <c r="F192" s="424"/>
      <c r="G192" s="217" t="s">
        <v>286</v>
      </c>
      <c r="H192" s="95">
        <f t="shared" si="6"/>
        <v>0</v>
      </c>
      <c r="I192" s="96"/>
    </row>
    <row r="193" spans="2:9" ht="24.75" customHeight="1">
      <c r="B193" s="91"/>
      <c r="C193" s="334" t="s">
        <v>652</v>
      </c>
      <c r="D193" s="93">
        <v>0.2</v>
      </c>
      <c r="E193" s="216" t="s">
        <v>285</v>
      </c>
      <c r="F193" s="424">
        <v>1.8</v>
      </c>
      <c r="G193" s="217" t="s">
        <v>286</v>
      </c>
      <c r="H193" s="95">
        <f t="shared" si="6"/>
        <v>0.36000000000000004</v>
      </c>
      <c r="I193" s="96"/>
    </row>
    <row r="194" spans="2:9" ht="24.75" customHeight="1">
      <c r="B194" s="91"/>
      <c r="C194" s="334" t="s">
        <v>176</v>
      </c>
      <c r="D194" s="93">
        <v>7.6</v>
      </c>
      <c r="E194" s="216" t="s">
        <v>285</v>
      </c>
      <c r="F194" s="424"/>
      <c r="G194" s="217" t="s">
        <v>286</v>
      </c>
      <c r="H194" s="95">
        <f t="shared" si="6"/>
        <v>0</v>
      </c>
      <c r="I194" s="96"/>
    </row>
    <row r="195" spans="2:9" ht="24.75" customHeight="1">
      <c r="B195" s="91"/>
      <c r="C195" s="335" t="s">
        <v>264</v>
      </c>
      <c r="D195" s="93">
        <v>5.15</v>
      </c>
      <c r="E195" s="216" t="s">
        <v>285</v>
      </c>
      <c r="F195" s="424">
        <v>6.42</v>
      </c>
      <c r="G195" s="217" t="s">
        <v>286</v>
      </c>
      <c r="H195" s="95">
        <f t="shared" si="6"/>
        <v>33.063</v>
      </c>
      <c r="I195" s="96"/>
    </row>
    <row r="196" spans="2:9" ht="24.75" customHeight="1">
      <c r="B196" s="91"/>
      <c r="C196" s="335" t="s">
        <v>271</v>
      </c>
      <c r="D196" s="93">
        <v>3.5</v>
      </c>
      <c r="E196" s="93" t="s">
        <v>231</v>
      </c>
      <c r="F196" s="424"/>
      <c r="G196" s="145" t="s">
        <v>112</v>
      </c>
      <c r="H196" s="95">
        <f t="shared" si="6"/>
        <v>0</v>
      </c>
      <c r="I196" s="96"/>
    </row>
    <row r="197" spans="2:9" ht="24.75" customHeight="1">
      <c r="B197" s="91"/>
      <c r="C197" s="335" t="s">
        <v>177</v>
      </c>
      <c r="D197" s="93">
        <v>24</v>
      </c>
      <c r="E197" s="216" t="s">
        <v>268</v>
      </c>
      <c r="F197" s="424">
        <v>1.52</v>
      </c>
      <c r="G197" s="217" t="s">
        <v>269</v>
      </c>
      <c r="H197" s="95">
        <f t="shared" si="6"/>
        <v>36.480000000000004</v>
      </c>
      <c r="I197" s="96"/>
    </row>
    <row r="198" spans="2:9" ht="24.75" customHeight="1">
      <c r="B198" s="91"/>
      <c r="C198" s="334" t="s">
        <v>178</v>
      </c>
      <c r="D198" s="93">
        <v>24</v>
      </c>
      <c r="E198" s="216" t="s">
        <v>268</v>
      </c>
      <c r="F198" s="424">
        <v>0.15</v>
      </c>
      <c r="G198" s="217" t="s">
        <v>269</v>
      </c>
      <c r="H198" s="95">
        <f t="shared" si="6"/>
        <v>3.5999999999999996</v>
      </c>
      <c r="I198" s="96"/>
    </row>
    <row r="199" spans="2:9" ht="24.75" customHeight="1">
      <c r="B199" s="91"/>
      <c r="C199" s="334" t="s">
        <v>179</v>
      </c>
      <c r="D199" s="93">
        <v>24</v>
      </c>
      <c r="E199" s="216" t="s">
        <v>268</v>
      </c>
      <c r="F199" s="424">
        <v>1.19</v>
      </c>
      <c r="G199" s="217" t="s">
        <v>269</v>
      </c>
      <c r="H199" s="95">
        <f t="shared" si="6"/>
        <v>28.56</v>
      </c>
      <c r="I199" s="96"/>
    </row>
    <row r="200" spans="2:9" ht="24.75" customHeight="1">
      <c r="B200" s="91"/>
      <c r="C200" s="334"/>
      <c r="D200" s="93"/>
      <c r="E200" s="216"/>
      <c r="F200" s="424"/>
      <c r="G200" s="217"/>
      <c r="H200" s="95"/>
      <c r="I200" s="96"/>
    </row>
    <row r="201" spans="2:9" ht="24.75" customHeight="1">
      <c r="B201" s="91"/>
      <c r="C201" s="336"/>
      <c r="D201" s="97"/>
      <c r="E201" s="97"/>
      <c r="F201" s="425"/>
      <c r="G201" s="127"/>
      <c r="H201" s="98"/>
      <c r="I201" s="95"/>
    </row>
    <row r="202" spans="2:10" ht="24.75" customHeight="1">
      <c r="B202" s="99"/>
      <c r="C202" s="92"/>
      <c r="D202" s="93"/>
      <c r="E202" s="102"/>
      <c r="F202" s="124"/>
      <c r="G202" s="102"/>
      <c r="H202" s="95">
        <f>SUM(H184:H201)</f>
        <v>241.4575</v>
      </c>
      <c r="I202" s="98"/>
      <c r="J202" s="82"/>
    </row>
    <row r="203" spans="2:9" ht="24.75" customHeight="1">
      <c r="B203" s="337" t="s">
        <v>656</v>
      </c>
      <c r="C203" s="333" t="s">
        <v>232</v>
      </c>
      <c r="D203" s="88">
        <v>6.2</v>
      </c>
      <c r="E203" s="93" t="s">
        <v>129</v>
      </c>
      <c r="F203" s="426">
        <v>14.57</v>
      </c>
      <c r="G203" s="217" t="s">
        <v>286</v>
      </c>
      <c r="H203" s="89">
        <f>D203*F203</f>
        <v>90.334</v>
      </c>
      <c r="I203" s="90"/>
    </row>
    <row r="204" spans="2:9" ht="24.75" customHeight="1">
      <c r="B204" s="91"/>
      <c r="C204" s="334" t="s">
        <v>636</v>
      </c>
      <c r="D204" s="93">
        <v>9</v>
      </c>
      <c r="E204" s="93" t="s">
        <v>129</v>
      </c>
      <c r="F204" s="424"/>
      <c r="G204" s="217" t="s">
        <v>286</v>
      </c>
      <c r="H204" s="95">
        <f aca="true" t="shared" si="7" ref="H204:H224">D204*F204</f>
        <v>0</v>
      </c>
      <c r="I204" s="96"/>
    </row>
    <row r="205" spans="2:9" ht="24.75" customHeight="1">
      <c r="B205" s="91"/>
      <c r="C205" s="334" t="s">
        <v>619</v>
      </c>
      <c r="D205" s="93">
        <v>190</v>
      </c>
      <c r="E205" s="93" t="s">
        <v>169</v>
      </c>
      <c r="F205" s="423"/>
      <c r="G205" s="331" t="s">
        <v>401</v>
      </c>
      <c r="H205" s="95">
        <f t="shared" si="7"/>
        <v>0</v>
      </c>
      <c r="I205" s="96"/>
    </row>
    <row r="206" spans="2:9" ht="24.75" customHeight="1">
      <c r="B206" s="91"/>
      <c r="C206" s="334" t="s">
        <v>658</v>
      </c>
      <c r="D206" s="93"/>
      <c r="E206" s="94" t="s">
        <v>169</v>
      </c>
      <c r="F206" s="423"/>
      <c r="G206" s="217" t="s">
        <v>620</v>
      </c>
      <c r="H206" s="95">
        <f t="shared" si="7"/>
        <v>0</v>
      </c>
      <c r="I206" s="96"/>
    </row>
    <row r="207" spans="2:9" ht="24.75" customHeight="1">
      <c r="B207" s="91"/>
      <c r="C207" s="334" t="s">
        <v>92</v>
      </c>
      <c r="D207" s="93">
        <v>1.6</v>
      </c>
      <c r="E207" s="93" t="s">
        <v>231</v>
      </c>
      <c r="F207" s="424"/>
      <c r="G207" s="145" t="s">
        <v>112</v>
      </c>
      <c r="H207" s="95">
        <f t="shared" si="7"/>
        <v>0</v>
      </c>
      <c r="I207" s="96"/>
    </row>
    <row r="208" spans="2:9" ht="24.75" customHeight="1">
      <c r="B208" s="91"/>
      <c r="C208" s="334" t="s">
        <v>187</v>
      </c>
      <c r="D208" s="93">
        <v>5.85</v>
      </c>
      <c r="E208" s="93" t="s">
        <v>129</v>
      </c>
      <c r="F208" s="424"/>
      <c r="G208" s="217" t="s">
        <v>286</v>
      </c>
      <c r="H208" s="95">
        <f t="shared" si="7"/>
        <v>0</v>
      </c>
      <c r="I208" s="96"/>
    </row>
    <row r="209" spans="2:9" ht="24.75" customHeight="1">
      <c r="B209" s="91"/>
      <c r="C209" s="334" t="s">
        <v>186</v>
      </c>
      <c r="D209" s="93">
        <v>4.9</v>
      </c>
      <c r="E209" s="93" t="s">
        <v>129</v>
      </c>
      <c r="F209" s="424"/>
      <c r="G209" s="217" t="s">
        <v>286</v>
      </c>
      <c r="H209" s="95">
        <f t="shared" si="7"/>
        <v>0</v>
      </c>
      <c r="I209" s="96"/>
    </row>
    <row r="210" spans="2:9" ht="24.75" customHeight="1">
      <c r="B210" s="91"/>
      <c r="C210" s="334" t="s">
        <v>185</v>
      </c>
      <c r="D210" s="93">
        <v>6.1</v>
      </c>
      <c r="E210" s="93" t="s">
        <v>129</v>
      </c>
      <c r="F210" s="424"/>
      <c r="G210" s="217" t="s">
        <v>286</v>
      </c>
      <c r="H210" s="95">
        <f t="shared" si="7"/>
        <v>0</v>
      </c>
      <c r="I210" s="96"/>
    </row>
    <row r="211" spans="2:9" ht="24.75" customHeight="1">
      <c r="B211" s="91"/>
      <c r="C211" s="334" t="s">
        <v>174</v>
      </c>
      <c r="D211" s="93">
        <v>6.9</v>
      </c>
      <c r="E211" s="93" t="s">
        <v>129</v>
      </c>
      <c r="F211" s="424"/>
      <c r="G211" s="217" t="s">
        <v>286</v>
      </c>
      <c r="H211" s="95">
        <f t="shared" si="7"/>
        <v>0</v>
      </c>
      <c r="I211" s="96"/>
    </row>
    <row r="212" spans="2:9" ht="24.75" customHeight="1">
      <c r="B212" s="91"/>
      <c r="C212" s="335" t="s">
        <v>265</v>
      </c>
      <c r="D212" s="93">
        <v>5</v>
      </c>
      <c r="E212" s="216" t="s">
        <v>285</v>
      </c>
      <c r="F212" s="424">
        <v>11.63</v>
      </c>
      <c r="G212" s="217" t="s">
        <v>286</v>
      </c>
      <c r="H212" s="95">
        <f t="shared" si="7"/>
        <v>58.150000000000006</v>
      </c>
      <c r="I212" s="96"/>
    </row>
    <row r="213" spans="2:9" ht="24.75" customHeight="1">
      <c r="B213" s="91"/>
      <c r="C213" s="335" t="s">
        <v>621</v>
      </c>
      <c r="D213" s="93">
        <v>4.5</v>
      </c>
      <c r="E213" s="216" t="s">
        <v>285</v>
      </c>
      <c r="F213" s="424"/>
      <c r="G213" s="217" t="s">
        <v>286</v>
      </c>
      <c r="H213" s="95">
        <f t="shared" si="7"/>
        <v>0</v>
      </c>
      <c r="I213" s="96"/>
    </row>
    <row r="214" spans="2:9" ht="24.75" customHeight="1">
      <c r="B214" s="91"/>
      <c r="C214" s="335" t="s">
        <v>635</v>
      </c>
      <c r="D214" s="93">
        <v>5.5</v>
      </c>
      <c r="E214" s="216" t="s">
        <v>285</v>
      </c>
      <c r="F214" s="424"/>
      <c r="G214" s="217" t="s">
        <v>286</v>
      </c>
      <c r="H214" s="95">
        <f t="shared" si="7"/>
        <v>0</v>
      </c>
      <c r="I214" s="96"/>
    </row>
    <row r="215" spans="2:9" ht="24.75" customHeight="1">
      <c r="B215" s="91"/>
      <c r="C215" s="334" t="s">
        <v>175</v>
      </c>
      <c r="D215" s="93">
        <f>D194</f>
        <v>7.6</v>
      </c>
      <c r="E215" s="93" t="s">
        <v>129</v>
      </c>
      <c r="F215" s="424"/>
      <c r="G215" s="217" t="s">
        <v>286</v>
      </c>
      <c r="H215" s="95">
        <f t="shared" si="7"/>
        <v>0</v>
      </c>
      <c r="I215" s="96"/>
    </row>
    <row r="216" spans="2:9" ht="24.75" customHeight="1">
      <c r="B216" s="91"/>
      <c r="C216" s="334" t="s">
        <v>176</v>
      </c>
      <c r="D216" s="93">
        <v>7.6</v>
      </c>
      <c r="E216" s="93" t="s">
        <v>129</v>
      </c>
      <c r="F216" s="424"/>
      <c r="G216" s="217" t="s">
        <v>286</v>
      </c>
      <c r="H216" s="95">
        <f t="shared" si="7"/>
        <v>0</v>
      </c>
      <c r="I216" s="96"/>
    </row>
    <row r="217" spans="2:9" ht="24.75" customHeight="1">
      <c r="B217" s="91"/>
      <c r="C217" s="335" t="s">
        <v>91</v>
      </c>
      <c r="D217" s="93">
        <v>5.15</v>
      </c>
      <c r="E217" s="93" t="s">
        <v>129</v>
      </c>
      <c r="F217" s="424"/>
      <c r="G217" s="217" t="s">
        <v>286</v>
      </c>
      <c r="H217" s="95">
        <f t="shared" si="7"/>
        <v>0</v>
      </c>
      <c r="I217" s="96"/>
    </row>
    <row r="218" spans="2:9" ht="24.75" customHeight="1">
      <c r="B218" s="91"/>
      <c r="C218" s="335" t="s">
        <v>266</v>
      </c>
      <c r="D218" s="93">
        <v>7.6</v>
      </c>
      <c r="E218" s="93" t="s">
        <v>129</v>
      </c>
      <c r="F218" s="424"/>
      <c r="G218" s="217" t="s">
        <v>286</v>
      </c>
      <c r="H218" s="95">
        <f t="shared" si="7"/>
        <v>0</v>
      </c>
      <c r="I218" s="96"/>
    </row>
    <row r="219" spans="2:9" ht="24.75" customHeight="1">
      <c r="B219" s="91"/>
      <c r="C219" s="335" t="s">
        <v>648</v>
      </c>
      <c r="D219" s="93">
        <v>3.5</v>
      </c>
      <c r="E219" s="93" t="s">
        <v>231</v>
      </c>
      <c r="F219" s="424"/>
      <c r="G219" s="145" t="s">
        <v>112</v>
      </c>
      <c r="H219" s="95">
        <f t="shared" si="7"/>
        <v>0</v>
      </c>
      <c r="I219" s="96"/>
    </row>
    <row r="220" spans="2:9" ht="24.75" customHeight="1">
      <c r="B220" s="91"/>
      <c r="C220" s="335" t="s">
        <v>649</v>
      </c>
      <c r="D220" s="93">
        <v>6</v>
      </c>
      <c r="E220" s="93" t="s">
        <v>231</v>
      </c>
      <c r="F220" s="424"/>
      <c r="G220" s="145" t="s">
        <v>112</v>
      </c>
      <c r="H220" s="95">
        <f t="shared" si="7"/>
        <v>0</v>
      </c>
      <c r="I220" s="96"/>
    </row>
    <row r="221" spans="2:9" ht="24.75" customHeight="1">
      <c r="B221" s="91"/>
      <c r="C221" s="335" t="s">
        <v>622</v>
      </c>
      <c r="D221" s="93">
        <v>6.2</v>
      </c>
      <c r="E221" s="216" t="s">
        <v>268</v>
      </c>
      <c r="F221" s="424"/>
      <c r="G221" s="217" t="s">
        <v>269</v>
      </c>
      <c r="H221" s="95">
        <f t="shared" si="7"/>
        <v>0</v>
      </c>
      <c r="I221" s="96"/>
    </row>
    <row r="222" spans="2:9" ht="24.75" customHeight="1">
      <c r="B222" s="91"/>
      <c r="C222" s="335" t="s">
        <v>177</v>
      </c>
      <c r="D222" s="93">
        <v>24</v>
      </c>
      <c r="E222" s="216" t="s">
        <v>268</v>
      </c>
      <c r="F222" s="424">
        <v>1.72</v>
      </c>
      <c r="G222" s="217" t="s">
        <v>269</v>
      </c>
      <c r="H222" s="95">
        <f t="shared" si="7"/>
        <v>41.28</v>
      </c>
      <c r="I222" s="96"/>
    </row>
    <row r="223" spans="2:9" ht="24.75" customHeight="1">
      <c r="B223" s="91"/>
      <c r="C223" s="334" t="s">
        <v>178</v>
      </c>
      <c r="D223" s="93">
        <v>24</v>
      </c>
      <c r="E223" s="216" t="s">
        <v>268</v>
      </c>
      <c r="F223" s="424">
        <v>0.19</v>
      </c>
      <c r="G223" s="217" t="s">
        <v>269</v>
      </c>
      <c r="H223" s="95">
        <f t="shared" si="7"/>
        <v>4.5600000000000005</v>
      </c>
      <c r="I223" s="95"/>
    </row>
    <row r="224" spans="2:9" ht="24.75" customHeight="1">
      <c r="B224" s="91"/>
      <c r="C224" s="334" t="s">
        <v>179</v>
      </c>
      <c r="D224" s="93">
        <v>24</v>
      </c>
      <c r="E224" s="216" t="s">
        <v>268</v>
      </c>
      <c r="F224" s="424">
        <v>1.35</v>
      </c>
      <c r="G224" s="217" t="s">
        <v>269</v>
      </c>
      <c r="H224" s="95">
        <f t="shared" si="7"/>
        <v>32.400000000000006</v>
      </c>
      <c r="I224" s="95"/>
    </row>
    <row r="225" spans="2:9" ht="24.75" customHeight="1">
      <c r="B225" s="91"/>
      <c r="C225" s="334"/>
      <c r="D225" s="93"/>
      <c r="E225" s="93"/>
      <c r="F225" s="424"/>
      <c r="G225" s="94"/>
      <c r="H225" s="95"/>
      <c r="I225" s="95"/>
    </row>
    <row r="226" spans="2:10" ht="24.75" customHeight="1">
      <c r="B226" s="99"/>
      <c r="C226" s="100"/>
      <c r="D226" s="101"/>
      <c r="E226" s="101"/>
      <c r="F226" s="126"/>
      <c r="G226" s="102"/>
      <c r="H226" s="103">
        <f>SUM(H203:H225)</f>
        <v>226.72400000000002</v>
      </c>
      <c r="I226" s="98">
        <f>SUM(H202,H226)</f>
        <v>468.1815</v>
      </c>
      <c r="J226" s="82"/>
    </row>
    <row r="227" spans="2:9" ht="24.75" customHeight="1">
      <c r="B227" s="646" t="s">
        <v>363</v>
      </c>
      <c r="C227" s="334" t="s">
        <v>180</v>
      </c>
      <c r="D227" s="93">
        <v>24</v>
      </c>
      <c r="E227" s="216" t="s">
        <v>268</v>
      </c>
      <c r="F227" s="424">
        <v>2.22</v>
      </c>
      <c r="G227" s="217" t="s">
        <v>269</v>
      </c>
      <c r="H227" s="89"/>
      <c r="I227" s="90"/>
    </row>
    <row r="228" spans="2:9" ht="24.75" customHeight="1">
      <c r="B228" s="647"/>
      <c r="C228" s="335" t="s">
        <v>267</v>
      </c>
      <c r="D228" s="93">
        <v>24</v>
      </c>
      <c r="E228" s="216" t="s">
        <v>268</v>
      </c>
      <c r="F228" s="424">
        <v>0.23</v>
      </c>
      <c r="G228" s="217" t="s">
        <v>269</v>
      </c>
      <c r="H228" s="95"/>
      <c r="I228" s="96"/>
    </row>
    <row r="229" spans="2:10" ht="24.75" customHeight="1">
      <c r="B229" s="647"/>
      <c r="C229" s="335" t="s">
        <v>386</v>
      </c>
      <c r="D229" s="93"/>
      <c r="E229" s="93"/>
      <c r="F229" s="424"/>
      <c r="G229" s="94"/>
      <c r="H229" s="95"/>
      <c r="I229" s="95"/>
      <c r="J229" s="82"/>
    </row>
    <row r="230" spans="2:9" ht="24.75" customHeight="1">
      <c r="B230" s="648"/>
      <c r="C230" s="100"/>
      <c r="D230" s="101"/>
      <c r="E230" s="101"/>
      <c r="F230" s="126"/>
      <c r="G230" s="102"/>
      <c r="H230" s="103">
        <f>SUM(F227:F228)</f>
        <v>2.45</v>
      </c>
      <c r="I230" s="98">
        <f>SUM(I226,H230)</f>
        <v>470.6315</v>
      </c>
    </row>
    <row r="231" spans="2:9" ht="24.75" customHeight="1">
      <c r="B231" s="646" t="s">
        <v>362</v>
      </c>
      <c r="C231" s="258" t="s">
        <v>655</v>
      </c>
      <c r="D231" s="262" t="s">
        <v>406</v>
      </c>
      <c r="E231" s="88" t="s">
        <v>129</v>
      </c>
      <c r="F231" s="439"/>
      <c r="G231" s="217" t="s">
        <v>107</v>
      </c>
      <c r="H231" s="89"/>
      <c r="I231" s="90"/>
    </row>
    <row r="232" spans="2:9" ht="24.75" customHeight="1">
      <c r="B232" s="647"/>
      <c r="C232" s="334" t="s">
        <v>180</v>
      </c>
      <c r="D232" s="93">
        <v>24</v>
      </c>
      <c r="E232" s="216" t="s">
        <v>268</v>
      </c>
      <c r="F232" s="439"/>
      <c r="G232" s="217" t="s">
        <v>269</v>
      </c>
      <c r="H232" s="95"/>
      <c r="I232" s="96"/>
    </row>
    <row r="233" spans="2:9" ht="24.75" customHeight="1">
      <c r="B233" s="647"/>
      <c r="C233" s="335" t="s">
        <v>653</v>
      </c>
      <c r="D233" s="93">
        <v>20</v>
      </c>
      <c r="E233" s="216" t="s">
        <v>268</v>
      </c>
      <c r="F233" s="439"/>
      <c r="G233" s="217" t="s">
        <v>269</v>
      </c>
      <c r="H233" s="95"/>
      <c r="I233" s="96"/>
    </row>
    <row r="234" spans="2:10" ht="24.75" customHeight="1">
      <c r="B234" s="647"/>
      <c r="C234" s="334" t="s">
        <v>654</v>
      </c>
      <c r="D234" s="93">
        <v>24</v>
      </c>
      <c r="E234" s="216" t="s">
        <v>268</v>
      </c>
      <c r="F234" s="439"/>
      <c r="G234" s="217" t="s">
        <v>269</v>
      </c>
      <c r="H234" s="95"/>
      <c r="I234" s="95"/>
      <c r="J234" s="82"/>
    </row>
    <row r="235" spans="2:9" ht="24.75" customHeight="1">
      <c r="B235" s="648"/>
      <c r="C235" s="100"/>
      <c r="D235" s="101"/>
      <c r="E235" s="101"/>
      <c r="F235" s="126"/>
      <c r="G235" s="102"/>
      <c r="H235" s="103"/>
      <c r="I235" s="98"/>
    </row>
    <row r="236" ht="13.5">
      <c r="B236" s="185" t="s">
        <v>284</v>
      </c>
    </row>
    <row r="237" ht="13.5">
      <c r="B237" s="185" t="s">
        <v>270</v>
      </c>
    </row>
    <row r="238" ht="13.5">
      <c r="B238" s="185" t="s">
        <v>650</v>
      </c>
    </row>
    <row r="239" ht="15.75" customHeight="1">
      <c r="B239" s="185" t="s">
        <v>320</v>
      </c>
    </row>
    <row r="240" ht="15.75" customHeight="1">
      <c r="B240" s="185"/>
    </row>
    <row r="241" ht="18" customHeight="1">
      <c r="A241" s="338" t="s">
        <v>184</v>
      </c>
    </row>
    <row r="242" spans="2:9" ht="34.5" customHeight="1">
      <c r="B242" s="87" t="s">
        <v>181</v>
      </c>
      <c r="C242" s="220">
        <v>5</v>
      </c>
      <c r="D242" s="642" t="s">
        <v>182</v>
      </c>
      <c r="E242" s="643"/>
      <c r="F242" s="644" t="s">
        <v>693</v>
      </c>
      <c r="G242" s="645"/>
      <c r="H242" s="645"/>
      <c r="I242" s="643"/>
    </row>
    <row r="243" spans="2:9" ht="13.5">
      <c r="B243" s="87" t="s">
        <v>170</v>
      </c>
      <c r="C243" s="220" t="s">
        <v>171</v>
      </c>
      <c r="D243" s="237" t="s">
        <v>283</v>
      </c>
      <c r="E243" s="221" t="s">
        <v>230</v>
      </c>
      <c r="F243" s="218" t="s">
        <v>364</v>
      </c>
      <c r="G243" s="146" t="s">
        <v>230</v>
      </c>
      <c r="H243" s="87" t="s">
        <v>172</v>
      </c>
      <c r="I243" s="87" t="s">
        <v>173</v>
      </c>
    </row>
    <row r="244" spans="2:9" ht="24.75" customHeight="1">
      <c r="B244" s="337" t="s">
        <v>657</v>
      </c>
      <c r="C244" s="333" t="s">
        <v>619</v>
      </c>
      <c r="D244" s="88">
        <v>190</v>
      </c>
      <c r="E244" s="88" t="s">
        <v>169</v>
      </c>
      <c r="F244" s="422"/>
      <c r="G244" s="239" t="s">
        <v>401</v>
      </c>
      <c r="H244" s="95">
        <f aca="true" t="shared" si="8" ref="H244:H259">D244*F244</f>
        <v>0</v>
      </c>
      <c r="I244" s="90"/>
    </row>
    <row r="245" spans="2:9" ht="24.75" customHeight="1">
      <c r="B245" s="91"/>
      <c r="C245" s="334" t="s">
        <v>658</v>
      </c>
      <c r="D245" s="93">
        <v>31</v>
      </c>
      <c r="E245" s="94" t="s">
        <v>169</v>
      </c>
      <c r="F245" s="423">
        <v>1</v>
      </c>
      <c r="G245" s="217" t="s">
        <v>620</v>
      </c>
      <c r="H245" s="95">
        <f t="shared" si="8"/>
        <v>31</v>
      </c>
      <c r="I245" s="96"/>
    </row>
    <row r="246" spans="2:9" ht="24.75" customHeight="1">
      <c r="B246" s="91"/>
      <c r="C246" s="334" t="s">
        <v>651</v>
      </c>
      <c r="D246" s="93">
        <v>1.6</v>
      </c>
      <c r="E246" s="93" t="s">
        <v>231</v>
      </c>
      <c r="F246" s="424">
        <v>8.12</v>
      </c>
      <c r="G246" s="145" t="s">
        <v>112</v>
      </c>
      <c r="H246" s="95">
        <f t="shared" si="8"/>
        <v>12.991999999999999</v>
      </c>
      <c r="I246" s="96"/>
    </row>
    <row r="247" spans="2:9" ht="24.75" customHeight="1">
      <c r="B247" s="91"/>
      <c r="C247" s="334" t="s">
        <v>634</v>
      </c>
      <c r="D247" s="93">
        <v>5.85</v>
      </c>
      <c r="E247" s="216" t="s">
        <v>285</v>
      </c>
      <c r="F247" s="424">
        <v>6.53</v>
      </c>
      <c r="G247" s="217" t="s">
        <v>286</v>
      </c>
      <c r="H247" s="95">
        <f t="shared" si="8"/>
        <v>38.2005</v>
      </c>
      <c r="I247" s="96"/>
    </row>
    <row r="248" spans="2:9" ht="24.75" customHeight="1">
      <c r="B248" s="91"/>
      <c r="C248" s="334" t="s">
        <v>186</v>
      </c>
      <c r="D248" s="93">
        <v>4.9</v>
      </c>
      <c r="E248" s="216" t="s">
        <v>285</v>
      </c>
      <c r="F248" s="424"/>
      <c r="G248" s="217" t="s">
        <v>286</v>
      </c>
      <c r="H248" s="95">
        <f t="shared" si="8"/>
        <v>0</v>
      </c>
      <c r="I248" s="96"/>
    </row>
    <row r="249" spans="2:9" ht="24.75" customHeight="1">
      <c r="B249" s="91"/>
      <c r="C249" s="334" t="s">
        <v>185</v>
      </c>
      <c r="D249" s="93">
        <v>6.1</v>
      </c>
      <c r="E249" s="216" t="s">
        <v>285</v>
      </c>
      <c r="F249" s="424"/>
      <c r="G249" s="217" t="s">
        <v>286</v>
      </c>
      <c r="H249" s="95">
        <f t="shared" si="8"/>
        <v>0</v>
      </c>
      <c r="I249" s="96"/>
    </row>
    <row r="250" spans="2:9" ht="24.75" customHeight="1">
      <c r="B250" s="91"/>
      <c r="C250" s="335" t="s">
        <v>265</v>
      </c>
      <c r="D250" s="93">
        <v>5</v>
      </c>
      <c r="E250" s="216" t="s">
        <v>285</v>
      </c>
      <c r="F250" s="424">
        <v>6.68</v>
      </c>
      <c r="G250" s="217" t="s">
        <v>286</v>
      </c>
      <c r="H250" s="95">
        <f t="shared" si="8"/>
        <v>33.4</v>
      </c>
      <c r="I250" s="96"/>
    </row>
    <row r="251" spans="2:9" ht="24.75" customHeight="1">
      <c r="B251" s="91"/>
      <c r="C251" s="335" t="s">
        <v>621</v>
      </c>
      <c r="D251" s="93">
        <v>4.5</v>
      </c>
      <c r="E251" s="216" t="s">
        <v>285</v>
      </c>
      <c r="F251" s="424"/>
      <c r="G251" s="217" t="s">
        <v>286</v>
      </c>
      <c r="H251" s="95">
        <f t="shared" si="8"/>
        <v>0</v>
      </c>
      <c r="I251" s="96"/>
    </row>
    <row r="252" spans="2:9" ht="24.75" customHeight="1">
      <c r="B252" s="91"/>
      <c r="C252" s="335" t="s">
        <v>635</v>
      </c>
      <c r="D252" s="93">
        <v>5.5</v>
      </c>
      <c r="E252" s="216" t="s">
        <v>285</v>
      </c>
      <c r="F252" s="424"/>
      <c r="G252" s="217" t="s">
        <v>286</v>
      </c>
      <c r="H252" s="95">
        <f t="shared" si="8"/>
        <v>0</v>
      </c>
      <c r="I252" s="96"/>
    </row>
    <row r="253" spans="2:9" ht="24.75" customHeight="1">
      <c r="B253" s="91"/>
      <c r="C253" s="334" t="s">
        <v>652</v>
      </c>
      <c r="D253" s="93">
        <v>0.2</v>
      </c>
      <c r="E253" s="216" t="s">
        <v>285</v>
      </c>
      <c r="F253" s="424">
        <v>7.02</v>
      </c>
      <c r="G253" s="217" t="s">
        <v>286</v>
      </c>
      <c r="H253" s="95">
        <f t="shared" si="8"/>
        <v>1.404</v>
      </c>
      <c r="I253" s="96"/>
    </row>
    <row r="254" spans="2:9" ht="24.75" customHeight="1">
      <c r="B254" s="91"/>
      <c r="C254" s="334" t="s">
        <v>176</v>
      </c>
      <c r="D254" s="93">
        <v>7.6</v>
      </c>
      <c r="E254" s="216" t="s">
        <v>285</v>
      </c>
      <c r="F254" s="424"/>
      <c r="G254" s="217" t="s">
        <v>286</v>
      </c>
      <c r="H254" s="95">
        <f t="shared" si="8"/>
        <v>0</v>
      </c>
      <c r="I254" s="96"/>
    </row>
    <row r="255" spans="2:9" ht="24.75" customHeight="1">
      <c r="B255" s="91"/>
      <c r="C255" s="335" t="s">
        <v>264</v>
      </c>
      <c r="D255" s="93">
        <v>5.15</v>
      </c>
      <c r="E255" s="216" t="s">
        <v>285</v>
      </c>
      <c r="F255" s="424">
        <v>10.09</v>
      </c>
      <c r="G255" s="217" t="s">
        <v>286</v>
      </c>
      <c r="H255" s="95">
        <f t="shared" si="8"/>
        <v>51.9635</v>
      </c>
      <c r="I255" s="96"/>
    </row>
    <row r="256" spans="2:9" ht="24.75" customHeight="1">
      <c r="B256" s="91"/>
      <c r="C256" s="335" t="s">
        <v>271</v>
      </c>
      <c r="D256" s="93">
        <v>3.5</v>
      </c>
      <c r="E256" s="93" t="s">
        <v>231</v>
      </c>
      <c r="F256" s="424">
        <v>3.785</v>
      </c>
      <c r="G256" s="145" t="s">
        <v>112</v>
      </c>
      <c r="H256" s="95">
        <f t="shared" si="8"/>
        <v>13.2475</v>
      </c>
      <c r="I256" s="96"/>
    </row>
    <row r="257" spans="2:9" ht="24.75" customHeight="1">
      <c r="B257" s="91"/>
      <c r="C257" s="335" t="s">
        <v>177</v>
      </c>
      <c r="D257" s="93">
        <v>24</v>
      </c>
      <c r="E257" s="216" t="s">
        <v>268</v>
      </c>
      <c r="F257" s="424">
        <v>1.19</v>
      </c>
      <c r="G257" s="217" t="s">
        <v>269</v>
      </c>
      <c r="H257" s="95">
        <f t="shared" si="8"/>
        <v>28.56</v>
      </c>
      <c r="I257" s="96"/>
    </row>
    <row r="258" spans="2:9" ht="24.75" customHeight="1">
      <c r="B258" s="91"/>
      <c r="C258" s="334" t="s">
        <v>178</v>
      </c>
      <c r="D258" s="93">
        <v>24</v>
      </c>
      <c r="E258" s="216" t="s">
        <v>268</v>
      </c>
      <c r="F258" s="424"/>
      <c r="G258" s="217" t="s">
        <v>269</v>
      </c>
      <c r="H258" s="95">
        <f t="shared" si="8"/>
        <v>0</v>
      </c>
      <c r="I258" s="96"/>
    </row>
    <row r="259" spans="2:9" ht="24.75" customHeight="1">
      <c r="B259" s="91"/>
      <c r="C259" s="334" t="s">
        <v>179</v>
      </c>
      <c r="D259" s="93">
        <v>24</v>
      </c>
      <c r="E259" s="216" t="s">
        <v>268</v>
      </c>
      <c r="F259" s="424">
        <v>1.19</v>
      </c>
      <c r="G259" s="217" t="s">
        <v>269</v>
      </c>
      <c r="H259" s="95">
        <f t="shared" si="8"/>
        <v>28.56</v>
      </c>
      <c r="I259" s="96"/>
    </row>
    <row r="260" spans="2:9" ht="24.75" customHeight="1">
      <c r="B260" s="91"/>
      <c r="C260" s="334"/>
      <c r="D260" s="93"/>
      <c r="E260" s="216"/>
      <c r="F260" s="424"/>
      <c r="G260" s="217"/>
      <c r="H260" s="95"/>
      <c r="I260" s="96"/>
    </row>
    <row r="261" spans="2:9" ht="24.75" customHeight="1">
      <c r="B261" s="91"/>
      <c r="C261" s="336"/>
      <c r="D261" s="97"/>
      <c r="E261" s="97"/>
      <c r="F261" s="425"/>
      <c r="G261" s="127"/>
      <c r="H261" s="98"/>
      <c r="I261" s="95"/>
    </row>
    <row r="262" spans="2:10" ht="24.75" customHeight="1">
      <c r="B262" s="99"/>
      <c r="C262" s="92"/>
      <c r="D262" s="93"/>
      <c r="E262" s="102"/>
      <c r="F262" s="124"/>
      <c r="G262" s="102"/>
      <c r="H262" s="95">
        <f>SUM(H244:H261)</f>
        <v>239.32750000000001</v>
      </c>
      <c r="I262" s="98"/>
      <c r="J262" s="82"/>
    </row>
    <row r="263" spans="2:9" ht="24.75" customHeight="1">
      <c r="B263" s="337" t="s">
        <v>656</v>
      </c>
      <c r="C263" s="333" t="s">
        <v>232</v>
      </c>
      <c r="D263" s="88">
        <v>6.2</v>
      </c>
      <c r="E263" s="93" t="s">
        <v>129</v>
      </c>
      <c r="F263" s="426">
        <v>8.67</v>
      </c>
      <c r="G263" s="217" t="s">
        <v>286</v>
      </c>
      <c r="H263" s="89">
        <f>D263*F263</f>
        <v>53.754</v>
      </c>
      <c r="I263" s="90"/>
    </row>
    <row r="264" spans="2:9" ht="24.75" customHeight="1">
      <c r="B264" s="91"/>
      <c r="C264" s="334" t="s">
        <v>636</v>
      </c>
      <c r="D264" s="93">
        <v>9</v>
      </c>
      <c r="E264" s="93" t="s">
        <v>129</v>
      </c>
      <c r="F264" s="424"/>
      <c r="G264" s="217" t="s">
        <v>286</v>
      </c>
      <c r="H264" s="95">
        <f aca="true" t="shared" si="9" ref="H264:H284">D264*F264</f>
        <v>0</v>
      </c>
      <c r="I264" s="96"/>
    </row>
    <row r="265" spans="2:9" ht="24.75" customHeight="1">
      <c r="B265" s="91"/>
      <c r="C265" s="334" t="s">
        <v>619</v>
      </c>
      <c r="D265" s="93">
        <v>190</v>
      </c>
      <c r="E265" s="93" t="s">
        <v>169</v>
      </c>
      <c r="F265" s="423"/>
      <c r="G265" s="331" t="s">
        <v>401</v>
      </c>
      <c r="H265" s="95">
        <f t="shared" si="9"/>
        <v>0</v>
      </c>
      <c r="I265" s="96"/>
    </row>
    <row r="266" spans="2:9" ht="24.75" customHeight="1">
      <c r="B266" s="91"/>
      <c r="C266" s="334" t="s">
        <v>658</v>
      </c>
      <c r="D266" s="93"/>
      <c r="E266" s="94" t="s">
        <v>169</v>
      </c>
      <c r="F266" s="423"/>
      <c r="G266" s="217" t="s">
        <v>620</v>
      </c>
      <c r="H266" s="95">
        <f t="shared" si="9"/>
        <v>0</v>
      </c>
      <c r="I266" s="96"/>
    </row>
    <row r="267" spans="2:9" ht="24.75" customHeight="1">
      <c r="B267" s="91"/>
      <c r="C267" s="334" t="s">
        <v>92</v>
      </c>
      <c r="D267" s="93">
        <v>1.6</v>
      </c>
      <c r="E267" s="93" t="s">
        <v>231</v>
      </c>
      <c r="F267" s="424"/>
      <c r="G267" s="145" t="s">
        <v>112</v>
      </c>
      <c r="H267" s="95">
        <f t="shared" si="9"/>
        <v>0</v>
      </c>
      <c r="I267" s="96"/>
    </row>
    <row r="268" spans="2:9" ht="24.75" customHeight="1">
      <c r="B268" s="91"/>
      <c r="C268" s="334" t="s">
        <v>187</v>
      </c>
      <c r="D268" s="93">
        <v>5.85</v>
      </c>
      <c r="E268" s="93" t="s">
        <v>129</v>
      </c>
      <c r="F268" s="424"/>
      <c r="G268" s="217" t="s">
        <v>286</v>
      </c>
      <c r="H268" s="95">
        <f t="shared" si="9"/>
        <v>0</v>
      </c>
      <c r="I268" s="96"/>
    </row>
    <row r="269" spans="2:9" ht="24.75" customHeight="1">
      <c r="B269" s="91"/>
      <c r="C269" s="334" t="s">
        <v>186</v>
      </c>
      <c r="D269" s="93">
        <v>4.9</v>
      </c>
      <c r="E269" s="93" t="s">
        <v>129</v>
      </c>
      <c r="F269" s="424"/>
      <c r="G269" s="217" t="s">
        <v>286</v>
      </c>
      <c r="H269" s="95">
        <f t="shared" si="9"/>
        <v>0</v>
      </c>
      <c r="I269" s="96"/>
    </row>
    <row r="270" spans="2:9" ht="24.75" customHeight="1">
      <c r="B270" s="91"/>
      <c r="C270" s="334" t="s">
        <v>185</v>
      </c>
      <c r="D270" s="93">
        <v>6.1</v>
      </c>
      <c r="E270" s="93" t="s">
        <v>129</v>
      </c>
      <c r="F270" s="424"/>
      <c r="G270" s="217" t="s">
        <v>286</v>
      </c>
      <c r="H270" s="95">
        <f t="shared" si="9"/>
        <v>0</v>
      </c>
      <c r="I270" s="96"/>
    </row>
    <row r="271" spans="2:9" ht="24.75" customHeight="1">
      <c r="B271" s="91"/>
      <c r="C271" s="334" t="s">
        <v>174</v>
      </c>
      <c r="D271" s="93">
        <v>6.9</v>
      </c>
      <c r="E271" s="93" t="s">
        <v>129</v>
      </c>
      <c r="F271" s="424"/>
      <c r="G271" s="217" t="s">
        <v>286</v>
      </c>
      <c r="H271" s="95">
        <f t="shared" si="9"/>
        <v>0</v>
      </c>
      <c r="I271" s="96"/>
    </row>
    <row r="272" spans="2:9" ht="24.75" customHeight="1">
      <c r="B272" s="91"/>
      <c r="C272" s="335" t="s">
        <v>265</v>
      </c>
      <c r="D272" s="93">
        <v>5</v>
      </c>
      <c r="E272" s="216" t="s">
        <v>285</v>
      </c>
      <c r="F272" s="424">
        <v>12.31</v>
      </c>
      <c r="G272" s="217" t="s">
        <v>286</v>
      </c>
      <c r="H272" s="95">
        <f t="shared" si="9"/>
        <v>61.550000000000004</v>
      </c>
      <c r="I272" s="96"/>
    </row>
    <row r="273" spans="2:9" ht="24.75" customHeight="1">
      <c r="B273" s="91"/>
      <c r="C273" s="335" t="s">
        <v>621</v>
      </c>
      <c r="D273" s="93">
        <v>4.5</v>
      </c>
      <c r="E273" s="216" t="s">
        <v>285</v>
      </c>
      <c r="F273" s="424"/>
      <c r="G273" s="217" t="s">
        <v>286</v>
      </c>
      <c r="H273" s="95">
        <f t="shared" si="9"/>
        <v>0</v>
      </c>
      <c r="I273" s="96"/>
    </row>
    <row r="274" spans="2:9" ht="24.75" customHeight="1">
      <c r="B274" s="91"/>
      <c r="C274" s="335" t="s">
        <v>635</v>
      </c>
      <c r="D274" s="93">
        <v>5.5</v>
      </c>
      <c r="E274" s="216" t="s">
        <v>285</v>
      </c>
      <c r="F274" s="424"/>
      <c r="G274" s="217" t="s">
        <v>286</v>
      </c>
      <c r="H274" s="95">
        <f t="shared" si="9"/>
        <v>0</v>
      </c>
      <c r="I274" s="96"/>
    </row>
    <row r="275" spans="2:9" ht="24.75" customHeight="1">
      <c r="B275" s="91"/>
      <c r="C275" s="334" t="s">
        <v>175</v>
      </c>
      <c r="D275" s="93">
        <f>D254</f>
        <v>7.6</v>
      </c>
      <c r="E275" s="93" t="s">
        <v>129</v>
      </c>
      <c r="F275" s="424">
        <v>5</v>
      </c>
      <c r="G275" s="217" t="s">
        <v>286</v>
      </c>
      <c r="H275" s="95">
        <f t="shared" si="9"/>
        <v>38</v>
      </c>
      <c r="I275" s="96"/>
    </row>
    <row r="276" spans="2:9" ht="24.75" customHeight="1">
      <c r="B276" s="91"/>
      <c r="C276" s="334" t="s">
        <v>176</v>
      </c>
      <c r="D276" s="93">
        <v>7.6</v>
      </c>
      <c r="E276" s="93" t="s">
        <v>129</v>
      </c>
      <c r="F276" s="424"/>
      <c r="G276" s="217" t="s">
        <v>286</v>
      </c>
      <c r="H276" s="95">
        <f t="shared" si="9"/>
        <v>0</v>
      </c>
      <c r="I276" s="96"/>
    </row>
    <row r="277" spans="2:9" ht="24.75" customHeight="1">
      <c r="B277" s="91"/>
      <c r="C277" s="335" t="s">
        <v>91</v>
      </c>
      <c r="D277" s="93">
        <v>5.15</v>
      </c>
      <c r="E277" s="93" t="s">
        <v>129</v>
      </c>
      <c r="F277" s="424"/>
      <c r="G277" s="217" t="s">
        <v>286</v>
      </c>
      <c r="H277" s="95">
        <f t="shared" si="9"/>
        <v>0</v>
      </c>
      <c r="I277" s="96"/>
    </row>
    <row r="278" spans="2:9" ht="24.75" customHeight="1">
      <c r="B278" s="91"/>
      <c r="C278" s="335" t="s">
        <v>266</v>
      </c>
      <c r="D278" s="93">
        <v>7.6</v>
      </c>
      <c r="E278" s="93" t="s">
        <v>129</v>
      </c>
      <c r="F278" s="424"/>
      <c r="G278" s="217" t="s">
        <v>286</v>
      </c>
      <c r="H278" s="95">
        <f t="shared" si="9"/>
        <v>0</v>
      </c>
      <c r="I278" s="96"/>
    </row>
    <row r="279" spans="2:9" ht="24.75" customHeight="1">
      <c r="B279" s="91"/>
      <c r="C279" s="335" t="s">
        <v>648</v>
      </c>
      <c r="D279" s="93">
        <v>3.5</v>
      </c>
      <c r="E279" s="93" t="s">
        <v>231</v>
      </c>
      <c r="F279" s="424"/>
      <c r="G279" s="145" t="s">
        <v>112</v>
      </c>
      <c r="H279" s="95">
        <f t="shared" si="9"/>
        <v>0</v>
      </c>
      <c r="I279" s="96"/>
    </row>
    <row r="280" spans="2:9" ht="24.75" customHeight="1">
      <c r="B280" s="91"/>
      <c r="C280" s="335" t="s">
        <v>649</v>
      </c>
      <c r="D280" s="93">
        <v>6</v>
      </c>
      <c r="E280" s="93" t="s">
        <v>231</v>
      </c>
      <c r="F280" s="424"/>
      <c r="G280" s="145" t="s">
        <v>112</v>
      </c>
      <c r="H280" s="95">
        <f t="shared" si="9"/>
        <v>0</v>
      </c>
      <c r="I280" s="96"/>
    </row>
    <row r="281" spans="2:9" ht="24.75" customHeight="1">
      <c r="B281" s="91"/>
      <c r="C281" s="335" t="s">
        <v>622</v>
      </c>
      <c r="D281" s="93">
        <v>6.2</v>
      </c>
      <c r="E281" s="216" t="s">
        <v>268</v>
      </c>
      <c r="F281" s="424"/>
      <c r="G281" s="217" t="s">
        <v>269</v>
      </c>
      <c r="H281" s="95">
        <f t="shared" si="9"/>
        <v>0</v>
      </c>
      <c r="I281" s="96"/>
    </row>
    <row r="282" spans="2:9" ht="24.75" customHeight="1">
      <c r="B282" s="91"/>
      <c r="C282" s="335" t="s">
        <v>177</v>
      </c>
      <c r="D282" s="93">
        <v>24</v>
      </c>
      <c r="E282" s="216" t="s">
        <v>268</v>
      </c>
      <c r="F282" s="424">
        <v>1.33</v>
      </c>
      <c r="G282" s="217" t="s">
        <v>269</v>
      </c>
      <c r="H282" s="95">
        <f t="shared" si="9"/>
        <v>31.92</v>
      </c>
      <c r="I282" s="96"/>
    </row>
    <row r="283" spans="2:9" ht="24.75" customHeight="1">
      <c r="B283" s="91"/>
      <c r="C283" s="334" t="s">
        <v>178</v>
      </c>
      <c r="D283" s="93">
        <v>24</v>
      </c>
      <c r="E283" s="216" t="s">
        <v>268</v>
      </c>
      <c r="F283" s="424"/>
      <c r="G283" s="217" t="s">
        <v>269</v>
      </c>
      <c r="H283" s="95">
        <f t="shared" si="9"/>
        <v>0</v>
      </c>
      <c r="I283" s="95"/>
    </row>
    <row r="284" spans="2:9" ht="24.75" customHeight="1">
      <c r="B284" s="91"/>
      <c r="C284" s="334" t="s">
        <v>179</v>
      </c>
      <c r="D284" s="93">
        <v>24</v>
      </c>
      <c r="E284" s="216" t="s">
        <v>268</v>
      </c>
      <c r="F284" s="424">
        <v>1.35</v>
      </c>
      <c r="G284" s="217" t="s">
        <v>269</v>
      </c>
      <c r="H284" s="95">
        <f t="shared" si="9"/>
        <v>32.400000000000006</v>
      </c>
      <c r="I284" s="95"/>
    </row>
    <row r="285" spans="2:9" ht="24.75" customHeight="1">
      <c r="B285" s="91"/>
      <c r="C285" s="334"/>
      <c r="D285" s="93"/>
      <c r="E285" s="93"/>
      <c r="F285" s="424"/>
      <c r="G285" s="94"/>
      <c r="H285" s="95"/>
      <c r="I285" s="95"/>
    </row>
    <row r="286" spans="2:10" ht="24.75" customHeight="1">
      <c r="B286" s="99"/>
      <c r="C286" s="100"/>
      <c r="D286" s="101"/>
      <c r="E286" s="101"/>
      <c r="F286" s="126"/>
      <c r="G286" s="102"/>
      <c r="H286" s="103">
        <f>SUM(H263:H285)</f>
        <v>217.624</v>
      </c>
      <c r="I286" s="98">
        <f>SUM(H262,H286)</f>
        <v>456.9515</v>
      </c>
      <c r="J286" s="82"/>
    </row>
    <row r="287" spans="2:9" ht="24.75" customHeight="1">
      <c r="B287" s="646" t="s">
        <v>363</v>
      </c>
      <c r="C287" s="334" t="s">
        <v>180</v>
      </c>
      <c r="D287" s="93">
        <v>24</v>
      </c>
      <c r="E287" s="216" t="s">
        <v>268</v>
      </c>
      <c r="F287" s="424">
        <v>1.68</v>
      </c>
      <c r="G287" s="217" t="s">
        <v>269</v>
      </c>
      <c r="H287" s="89"/>
      <c r="I287" s="90"/>
    </row>
    <row r="288" spans="2:9" ht="24.75" customHeight="1">
      <c r="B288" s="647"/>
      <c r="C288" s="335" t="s">
        <v>267</v>
      </c>
      <c r="D288" s="93">
        <v>24</v>
      </c>
      <c r="E288" s="216" t="s">
        <v>268</v>
      </c>
      <c r="F288" s="424">
        <v>0.23</v>
      </c>
      <c r="G288" s="217" t="s">
        <v>269</v>
      </c>
      <c r="H288" s="95"/>
      <c r="I288" s="96"/>
    </row>
    <row r="289" spans="2:10" ht="24.75" customHeight="1">
      <c r="B289" s="647"/>
      <c r="C289" s="335" t="s">
        <v>386</v>
      </c>
      <c r="D289" s="93"/>
      <c r="E289" s="93"/>
      <c r="F289" s="424"/>
      <c r="G289" s="94"/>
      <c r="H289" s="95"/>
      <c r="I289" s="95"/>
      <c r="J289" s="82"/>
    </row>
    <row r="290" spans="2:9" ht="24.75" customHeight="1">
      <c r="B290" s="648"/>
      <c r="C290" s="100"/>
      <c r="D290" s="101"/>
      <c r="E290" s="101"/>
      <c r="F290" s="126"/>
      <c r="G290" s="102"/>
      <c r="H290" s="103">
        <f>SUM(F287:F288)</f>
        <v>1.91</v>
      </c>
      <c r="I290" s="98">
        <f>SUM(I286,H290)</f>
        <v>458.86150000000004</v>
      </c>
    </row>
    <row r="291" spans="2:9" ht="24.75" customHeight="1">
      <c r="B291" s="646" t="s">
        <v>362</v>
      </c>
      <c r="C291" s="258" t="s">
        <v>655</v>
      </c>
      <c r="D291" s="262" t="s">
        <v>406</v>
      </c>
      <c r="E291" s="88" t="s">
        <v>129</v>
      </c>
      <c r="F291" s="439"/>
      <c r="G291" s="217" t="s">
        <v>107</v>
      </c>
      <c r="H291" s="89"/>
      <c r="I291" s="90"/>
    </row>
    <row r="292" spans="2:9" ht="24.75" customHeight="1">
      <c r="B292" s="647"/>
      <c r="C292" s="334" t="s">
        <v>180</v>
      </c>
      <c r="D292" s="93">
        <v>24</v>
      </c>
      <c r="E292" s="216" t="s">
        <v>268</v>
      </c>
      <c r="F292" s="439"/>
      <c r="G292" s="217" t="s">
        <v>269</v>
      </c>
      <c r="H292" s="95"/>
      <c r="I292" s="96"/>
    </row>
    <row r="293" spans="2:9" ht="24.75" customHeight="1">
      <c r="B293" s="647"/>
      <c r="C293" s="335" t="s">
        <v>653</v>
      </c>
      <c r="D293" s="93">
        <v>20</v>
      </c>
      <c r="E293" s="216" t="s">
        <v>268</v>
      </c>
      <c r="F293" s="439"/>
      <c r="G293" s="217" t="s">
        <v>269</v>
      </c>
      <c r="H293" s="95"/>
      <c r="I293" s="96"/>
    </row>
    <row r="294" spans="2:10" ht="24.75" customHeight="1">
      <c r="B294" s="647"/>
      <c r="C294" s="334" t="s">
        <v>654</v>
      </c>
      <c r="D294" s="93">
        <v>24</v>
      </c>
      <c r="E294" s="216" t="s">
        <v>268</v>
      </c>
      <c r="F294" s="439"/>
      <c r="G294" s="217" t="s">
        <v>269</v>
      </c>
      <c r="H294" s="95"/>
      <c r="I294" s="95"/>
      <c r="J294" s="82"/>
    </row>
    <row r="295" spans="2:9" ht="24.75" customHeight="1">
      <c r="B295" s="648"/>
      <c r="C295" s="100"/>
      <c r="D295" s="101"/>
      <c r="E295" s="101"/>
      <c r="F295" s="126"/>
      <c r="G295" s="102"/>
      <c r="H295" s="103"/>
      <c r="I295" s="98"/>
    </row>
    <row r="296" ht="13.5">
      <c r="B296" s="185" t="s">
        <v>284</v>
      </c>
    </row>
    <row r="297" ht="13.5">
      <c r="B297" s="185" t="s">
        <v>270</v>
      </c>
    </row>
    <row r="298" ht="13.5">
      <c r="B298" s="185" t="s">
        <v>650</v>
      </c>
    </row>
    <row r="299" ht="15.75" customHeight="1">
      <c r="B299" s="185" t="s">
        <v>320</v>
      </c>
    </row>
    <row r="300" ht="15.75" customHeight="1">
      <c r="B300" s="185"/>
    </row>
    <row r="301" ht="18" customHeight="1">
      <c r="A301" s="338" t="s">
        <v>184</v>
      </c>
    </row>
    <row r="302" spans="2:9" ht="34.5" customHeight="1">
      <c r="B302" s="87" t="s">
        <v>181</v>
      </c>
      <c r="C302" s="220">
        <v>6</v>
      </c>
      <c r="D302" s="642" t="s">
        <v>182</v>
      </c>
      <c r="E302" s="643"/>
      <c r="F302" s="644" t="s">
        <v>694</v>
      </c>
      <c r="G302" s="645"/>
      <c r="H302" s="645"/>
      <c r="I302" s="643"/>
    </row>
    <row r="303" spans="2:9" ht="13.5">
      <c r="B303" s="87" t="s">
        <v>170</v>
      </c>
      <c r="C303" s="220" t="s">
        <v>171</v>
      </c>
      <c r="D303" s="237" t="s">
        <v>283</v>
      </c>
      <c r="E303" s="221" t="s">
        <v>230</v>
      </c>
      <c r="F303" s="218" t="s">
        <v>364</v>
      </c>
      <c r="G303" s="146" t="s">
        <v>230</v>
      </c>
      <c r="H303" s="87" t="s">
        <v>172</v>
      </c>
      <c r="I303" s="87" t="s">
        <v>173</v>
      </c>
    </row>
    <row r="304" spans="2:9" ht="24.75" customHeight="1">
      <c r="B304" s="337" t="s">
        <v>657</v>
      </c>
      <c r="C304" s="333" t="s">
        <v>619</v>
      </c>
      <c r="D304" s="88">
        <v>190</v>
      </c>
      <c r="E304" s="88" t="s">
        <v>169</v>
      </c>
      <c r="F304" s="422"/>
      <c r="G304" s="239" t="s">
        <v>401</v>
      </c>
      <c r="H304" s="95">
        <f aca="true" t="shared" si="10" ref="H304:H319">D304*F304</f>
        <v>0</v>
      </c>
      <c r="I304" s="90"/>
    </row>
    <row r="305" spans="2:9" ht="24.75" customHeight="1">
      <c r="B305" s="91"/>
      <c r="C305" s="334" t="s">
        <v>658</v>
      </c>
      <c r="D305" s="93"/>
      <c r="E305" s="94" t="s">
        <v>169</v>
      </c>
      <c r="F305" s="423"/>
      <c r="G305" s="217" t="s">
        <v>620</v>
      </c>
      <c r="H305" s="95">
        <f t="shared" si="10"/>
        <v>0</v>
      </c>
      <c r="I305" s="96"/>
    </row>
    <row r="306" spans="2:9" ht="24.75" customHeight="1">
      <c r="B306" s="91"/>
      <c r="C306" s="334" t="s">
        <v>651</v>
      </c>
      <c r="D306" s="93">
        <v>1.6</v>
      </c>
      <c r="E306" s="93" t="s">
        <v>231</v>
      </c>
      <c r="F306" s="424">
        <v>8.12</v>
      </c>
      <c r="G306" s="145" t="s">
        <v>112</v>
      </c>
      <c r="H306" s="95">
        <f t="shared" si="10"/>
        <v>12.991999999999999</v>
      </c>
      <c r="I306" s="96"/>
    </row>
    <row r="307" spans="2:9" ht="24.75" customHeight="1">
      <c r="B307" s="91"/>
      <c r="C307" s="334" t="s">
        <v>634</v>
      </c>
      <c r="D307" s="93">
        <v>5.85</v>
      </c>
      <c r="E307" s="216" t="s">
        <v>285</v>
      </c>
      <c r="F307" s="424">
        <v>6.53</v>
      </c>
      <c r="G307" s="217" t="s">
        <v>286</v>
      </c>
      <c r="H307" s="95">
        <f t="shared" si="10"/>
        <v>38.2005</v>
      </c>
      <c r="I307" s="96"/>
    </row>
    <row r="308" spans="2:9" ht="24.75" customHeight="1">
      <c r="B308" s="91"/>
      <c r="C308" s="334" t="s">
        <v>186</v>
      </c>
      <c r="D308" s="93">
        <v>4.9</v>
      </c>
      <c r="E308" s="216" t="s">
        <v>285</v>
      </c>
      <c r="F308" s="424"/>
      <c r="G308" s="217" t="s">
        <v>286</v>
      </c>
      <c r="H308" s="95">
        <f t="shared" si="10"/>
        <v>0</v>
      </c>
      <c r="I308" s="96"/>
    </row>
    <row r="309" spans="2:9" ht="24.75" customHeight="1">
      <c r="B309" s="91"/>
      <c r="C309" s="334" t="s">
        <v>185</v>
      </c>
      <c r="D309" s="93">
        <v>6.1</v>
      </c>
      <c r="E309" s="216" t="s">
        <v>285</v>
      </c>
      <c r="F309" s="424"/>
      <c r="G309" s="217" t="s">
        <v>286</v>
      </c>
      <c r="H309" s="95">
        <f t="shared" si="10"/>
        <v>0</v>
      </c>
      <c r="I309" s="96"/>
    </row>
    <row r="310" spans="2:9" ht="24.75" customHeight="1">
      <c r="B310" s="91"/>
      <c r="C310" s="335" t="s">
        <v>265</v>
      </c>
      <c r="D310" s="93">
        <v>5</v>
      </c>
      <c r="E310" s="216" t="s">
        <v>285</v>
      </c>
      <c r="F310" s="424">
        <v>10.64</v>
      </c>
      <c r="G310" s="217" t="s">
        <v>286</v>
      </c>
      <c r="H310" s="95">
        <f t="shared" si="10"/>
        <v>53.2</v>
      </c>
      <c r="I310" s="96"/>
    </row>
    <row r="311" spans="2:9" ht="24.75" customHeight="1">
      <c r="B311" s="91"/>
      <c r="C311" s="335" t="s">
        <v>621</v>
      </c>
      <c r="D311" s="93">
        <v>4.5</v>
      </c>
      <c r="E311" s="216" t="s">
        <v>285</v>
      </c>
      <c r="F311" s="424"/>
      <c r="G311" s="217" t="s">
        <v>286</v>
      </c>
      <c r="H311" s="95">
        <f t="shared" si="10"/>
        <v>0</v>
      </c>
      <c r="I311" s="96"/>
    </row>
    <row r="312" spans="2:9" ht="24.75" customHeight="1">
      <c r="B312" s="91"/>
      <c r="C312" s="335" t="s">
        <v>635</v>
      </c>
      <c r="D312" s="93">
        <v>5.5</v>
      </c>
      <c r="E312" s="216" t="s">
        <v>285</v>
      </c>
      <c r="F312" s="424"/>
      <c r="G312" s="217" t="s">
        <v>286</v>
      </c>
      <c r="H312" s="95">
        <f t="shared" si="10"/>
        <v>0</v>
      </c>
      <c r="I312" s="96"/>
    </row>
    <row r="313" spans="2:9" ht="24.75" customHeight="1">
      <c r="B313" s="91"/>
      <c r="C313" s="334" t="s">
        <v>652</v>
      </c>
      <c r="D313" s="93">
        <v>0.2</v>
      </c>
      <c r="E313" s="216" t="s">
        <v>285</v>
      </c>
      <c r="F313" s="424">
        <v>3.06</v>
      </c>
      <c r="G313" s="217" t="s">
        <v>286</v>
      </c>
      <c r="H313" s="95">
        <f t="shared" si="10"/>
        <v>0.6120000000000001</v>
      </c>
      <c r="I313" s="96"/>
    </row>
    <row r="314" spans="2:9" ht="24.75" customHeight="1">
      <c r="B314" s="91"/>
      <c r="C314" s="334" t="s">
        <v>176</v>
      </c>
      <c r="D314" s="93">
        <v>7.6</v>
      </c>
      <c r="E314" s="216" t="s">
        <v>285</v>
      </c>
      <c r="F314" s="424"/>
      <c r="G314" s="217" t="s">
        <v>286</v>
      </c>
      <c r="H314" s="95">
        <f t="shared" si="10"/>
        <v>0</v>
      </c>
      <c r="I314" s="96"/>
    </row>
    <row r="315" spans="2:9" ht="24.75" customHeight="1">
      <c r="B315" s="91"/>
      <c r="C315" s="335" t="s">
        <v>264</v>
      </c>
      <c r="D315" s="93">
        <v>5.15</v>
      </c>
      <c r="E315" s="216" t="s">
        <v>285</v>
      </c>
      <c r="F315" s="424">
        <v>10</v>
      </c>
      <c r="G315" s="217" t="s">
        <v>286</v>
      </c>
      <c r="H315" s="95">
        <f t="shared" si="10"/>
        <v>51.5</v>
      </c>
      <c r="I315" s="96"/>
    </row>
    <row r="316" spans="2:9" ht="24.75" customHeight="1">
      <c r="B316" s="91"/>
      <c r="C316" s="335" t="s">
        <v>271</v>
      </c>
      <c r="D316" s="93">
        <v>3.5</v>
      </c>
      <c r="E316" s="93" t="s">
        <v>231</v>
      </c>
      <c r="F316" s="424"/>
      <c r="G316" s="145" t="s">
        <v>112</v>
      </c>
      <c r="H316" s="95">
        <f t="shared" si="10"/>
        <v>0</v>
      </c>
      <c r="I316" s="96"/>
    </row>
    <row r="317" spans="2:9" ht="24.75" customHeight="1">
      <c r="B317" s="91"/>
      <c r="C317" s="335" t="s">
        <v>177</v>
      </c>
      <c r="D317" s="93">
        <v>24</v>
      </c>
      <c r="E317" s="216" t="s">
        <v>268</v>
      </c>
      <c r="F317" s="424">
        <v>1.19</v>
      </c>
      <c r="G317" s="217" t="s">
        <v>269</v>
      </c>
      <c r="H317" s="95">
        <f t="shared" si="10"/>
        <v>28.56</v>
      </c>
      <c r="I317" s="96"/>
    </row>
    <row r="318" spans="2:9" ht="24.75" customHeight="1">
      <c r="B318" s="91"/>
      <c r="C318" s="334" t="s">
        <v>178</v>
      </c>
      <c r="D318" s="93">
        <v>24</v>
      </c>
      <c r="E318" s="216" t="s">
        <v>268</v>
      </c>
      <c r="F318" s="424"/>
      <c r="G318" s="217" t="s">
        <v>269</v>
      </c>
      <c r="H318" s="95">
        <f t="shared" si="10"/>
        <v>0</v>
      </c>
      <c r="I318" s="96"/>
    </row>
    <row r="319" spans="2:9" ht="24.75" customHeight="1">
      <c r="B319" s="91"/>
      <c r="C319" s="334" t="s">
        <v>179</v>
      </c>
      <c r="D319" s="93">
        <v>24</v>
      </c>
      <c r="E319" s="216" t="s">
        <v>268</v>
      </c>
      <c r="F319" s="424">
        <v>1.19</v>
      </c>
      <c r="G319" s="217" t="s">
        <v>269</v>
      </c>
      <c r="H319" s="95">
        <f t="shared" si="10"/>
        <v>28.56</v>
      </c>
      <c r="I319" s="96"/>
    </row>
    <row r="320" spans="2:9" ht="24.75" customHeight="1">
      <c r="B320" s="91"/>
      <c r="C320" s="334"/>
      <c r="D320" s="93"/>
      <c r="E320" s="216"/>
      <c r="F320" s="424"/>
      <c r="G320" s="217"/>
      <c r="H320" s="95"/>
      <c r="I320" s="96"/>
    </row>
    <row r="321" spans="2:9" ht="24.75" customHeight="1">
      <c r="B321" s="91"/>
      <c r="C321" s="336"/>
      <c r="D321" s="97"/>
      <c r="E321" s="97"/>
      <c r="F321" s="425"/>
      <c r="G321" s="127"/>
      <c r="H321" s="98"/>
      <c r="I321" s="95"/>
    </row>
    <row r="322" spans="2:10" ht="24.75" customHeight="1">
      <c r="B322" s="99"/>
      <c r="C322" s="92"/>
      <c r="D322" s="93"/>
      <c r="E322" s="102"/>
      <c r="F322" s="124"/>
      <c r="G322" s="102"/>
      <c r="H322" s="95">
        <f>SUM(H304:H321)</f>
        <v>213.6245</v>
      </c>
      <c r="I322" s="98"/>
      <c r="J322" s="82"/>
    </row>
    <row r="323" spans="2:9" ht="24.75" customHeight="1">
      <c r="B323" s="337" t="s">
        <v>656</v>
      </c>
      <c r="C323" s="333" t="s">
        <v>232</v>
      </c>
      <c r="D323" s="88">
        <v>6.2</v>
      </c>
      <c r="E323" s="93" t="s">
        <v>129</v>
      </c>
      <c r="F323" s="426">
        <v>6.53</v>
      </c>
      <c r="G323" s="217" t="s">
        <v>286</v>
      </c>
      <c r="H323" s="89">
        <f>D323*F323</f>
        <v>40.486000000000004</v>
      </c>
      <c r="I323" s="90"/>
    </row>
    <row r="324" spans="2:9" ht="24.75" customHeight="1">
      <c r="B324" s="91"/>
      <c r="C324" s="334" t="s">
        <v>636</v>
      </c>
      <c r="D324" s="93">
        <v>9</v>
      </c>
      <c r="E324" s="93" t="s">
        <v>129</v>
      </c>
      <c r="F324" s="424"/>
      <c r="G324" s="217" t="s">
        <v>286</v>
      </c>
      <c r="H324" s="95">
        <f aca="true" t="shared" si="11" ref="H324:H344">D324*F324</f>
        <v>0</v>
      </c>
      <c r="I324" s="96"/>
    </row>
    <row r="325" spans="2:9" ht="24.75" customHeight="1">
      <c r="B325" s="91"/>
      <c r="C325" s="334" t="s">
        <v>619</v>
      </c>
      <c r="D325" s="93">
        <v>190</v>
      </c>
      <c r="E325" s="93" t="s">
        <v>169</v>
      </c>
      <c r="F325" s="423"/>
      <c r="G325" s="331" t="s">
        <v>401</v>
      </c>
      <c r="H325" s="95">
        <f t="shared" si="11"/>
        <v>0</v>
      </c>
      <c r="I325" s="96"/>
    </row>
    <row r="326" spans="2:9" ht="24.75" customHeight="1">
      <c r="B326" s="91"/>
      <c r="C326" s="334" t="s">
        <v>658</v>
      </c>
      <c r="D326" s="93"/>
      <c r="E326" s="94" t="s">
        <v>169</v>
      </c>
      <c r="F326" s="423"/>
      <c r="G326" s="217" t="s">
        <v>620</v>
      </c>
      <c r="H326" s="95">
        <f t="shared" si="11"/>
        <v>0</v>
      </c>
      <c r="I326" s="96"/>
    </row>
    <row r="327" spans="2:9" ht="24.75" customHeight="1">
      <c r="B327" s="91"/>
      <c r="C327" s="334" t="s">
        <v>92</v>
      </c>
      <c r="D327" s="93">
        <v>1.6</v>
      </c>
      <c r="E327" s="93" t="s">
        <v>231</v>
      </c>
      <c r="F327" s="424"/>
      <c r="G327" s="145" t="s">
        <v>112</v>
      </c>
      <c r="H327" s="95">
        <f t="shared" si="11"/>
        <v>0</v>
      </c>
      <c r="I327" s="96"/>
    </row>
    <row r="328" spans="2:9" ht="24.75" customHeight="1">
      <c r="B328" s="91"/>
      <c r="C328" s="334" t="s">
        <v>187</v>
      </c>
      <c r="D328" s="93">
        <v>5.85</v>
      </c>
      <c r="E328" s="93" t="s">
        <v>129</v>
      </c>
      <c r="F328" s="424"/>
      <c r="G328" s="217" t="s">
        <v>286</v>
      </c>
      <c r="H328" s="95">
        <f t="shared" si="11"/>
        <v>0</v>
      </c>
      <c r="I328" s="96"/>
    </row>
    <row r="329" spans="2:9" ht="24.75" customHeight="1">
      <c r="B329" s="91"/>
      <c r="C329" s="334" t="s">
        <v>186</v>
      </c>
      <c r="D329" s="93">
        <v>4.9</v>
      </c>
      <c r="E329" s="93" t="s">
        <v>129</v>
      </c>
      <c r="F329" s="424"/>
      <c r="G329" s="217" t="s">
        <v>286</v>
      </c>
      <c r="H329" s="95">
        <f t="shared" si="11"/>
        <v>0</v>
      </c>
      <c r="I329" s="96"/>
    </row>
    <row r="330" spans="2:9" ht="24.75" customHeight="1">
      <c r="B330" s="91"/>
      <c r="C330" s="334" t="s">
        <v>185</v>
      </c>
      <c r="D330" s="93">
        <v>6.1</v>
      </c>
      <c r="E330" s="93" t="s">
        <v>129</v>
      </c>
      <c r="F330" s="424"/>
      <c r="G330" s="217" t="s">
        <v>286</v>
      </c>
      <c r="H330" s="95">
        <f t="shared" si="11"/>
        <v>0</v>
      </c>
      <c r="I330" s="96"/>
    </row>
    <row r="331" spans="2:9" ht="24.75" customHeight="1">
      <c r="B331" s="91"/>
      <c r="C331" s="334" t="s">
        <v>174</v>
      </c>
      <c r="D331" s="93">
        <v>6.9</v>
      </c>
      <c r="E331" s="93" t="s">
        <v>129</v>
      </c>
      <c r="F331" s="424"/>
      <c r="G331" s="217" t="s">
        <v>286</v>
      </c>
      <c r="H331" s="95">
        <f t="shared" si="11"/>
        <v>0</v>
      </c>
      <c r="I331" s="96"/>
    </row>
    <row r="332" spans="2:9" ht="24.75" customHeight="1">
      <c r="B332" s="91"/>
      <c r="C332" s="335" t="s">
        <v>265</v>
      </c>
      <c r="D332" s="93">
        <v>5</v>
      </c>
      <c r="E332" s="216" t="s">
        <v>285</v>
      </c>
      <c r="F332" s="424">
        <v>12.73</v>
      </c>
      <c r="G332" s="217" t="s">
        <v>286</v>
      </c>
      <c r="H332" s="95">
        <f t="shared" si="11"/>
        <v>63.650000000000006</v>
      </c>
      <c r="I332" s="96"/>
    </row>
    <row r="333" spans="2:9" ht="24.75" customHeight="1">
      <c r="B333" s="91"/>
      <c r="C333" s="335" t="s">
        <v>621</v>
      </c>
      <c r="D333" s="93">
        <v>4.5</v>
      </c>
      <c r="E333" s="216" t="s">
        <v>285</v>
      </c>
      <c r="F333" s="424"/>
      <c r="G333" s="217" t="s">
        <v>286</v>
      </c>
      <c r="H333" s="95">
        <f t="shared" si="11"/>
        <v>0</v>
      </c>
      <c r="I333" s="96"/>
    </row>
    <row r="334" spans="2:9" ht="24.75" customHeight="1">
      <c r="B334" s="91"/>
      <c r="C334" s="335" t="s">
        <v>635</v>
      </c>
      <c r="D334" s="93">
        <v>5.5</v>
      </c>
      <c r="E334" s="216" t="s">
        <v>285</v>
      </c>
      <c r="F334" s="424"/>
      <c r="G334" s="217" t="s">
        <v>286</v>
      </c>
      <c r="H334" s="95">
        <f t="shared" si="11"/>
        <v>0</v>
      </c>
      <c r="I334" s="96"/>
    </row>
    <row r="335" spans="2:9" ht="24.75" customHeight="1">
      <c r="B335" s="91"/>
      <c r="C335" s="334" t="s">
        <v>175</v>
      </c>
      <c r="D335" s="93">
        <f>D314</f>
        <v>7.6</v>
      </c>
      <c r="E335" s="93" t="s">
        <v>129</v>
      </c>
      <c r="F335" s="424">
        <v>1.62</v>
      </c>
      <c r="G335" s="217" t="s">
        <v>286</v>
      </c>
      <c r="H335" s="95">
        <f t="shared" si="11"/>
        <v>12.312</v>
      </c>
      <c r="I335" s="96"/>
    </row>
    <row r="336" spans="2:9" ht="24.75" customHeight="1">
      <c r="B336" s="91"/>
      <c r="C336" s="334" t="s">
        <v>176</v>
      </c>
      <c r="D336" s="93">
        <v>7.6</v>
      </c>
      <c r="E336" s="93" t="s">
        <v>129</v>
      </c>
      <c r="F336" s="424"/>
      <c r="G336" s="217" t="s">
        <v>286</v>
      </c>
      <c r="H336" s="95">
        <f t="shared" si="11"/>
        <v>0</v>
      </c>
      <c r="I336" s="96"/>
    </row>
    <row r="337" spans="2:9" ht="24.75" customHeight="1">
      <c r="B337" s="91"/>
      <c r="C337" s="335" t="s">
        <v>91</v>
      </c>
      <c r="D337" s="93">
        <v>5.15</v>
      </c>
      <c r="E337" s="93" t="s">
        <v>129</v>
      </c>
      <c r="F337" s="424"/>
      <c r="G337" s="217" t="s">
        <v>286</v>
      </c>
      <c r="H337" s="95">
        <f t="shared" si="11"/>
        <v>0</v>
      </c>
      <c r="I337" s="96"/>
    </row>
    <row r="338" spans="2:9" ht="24.75" customHeight="1">
      <c r="B338" s="91"/>
      <c r="C338" s="335" t="s">
        <v>266</v>
      </c>
      <c r="D338" s="93">
        <v>7.6</v>
      </c>
      <c r="E338" s="93" t="s">
        <v>129</v>
      </c>
      <c r="F338" s="424"/>
      <c r="G338" s="217" t="s">
        <v>286</v>
      </c>
      <c r="H338" s="95">
        <f t="shared" si="11"/>
        <v>0</v>
      </c>
      <c r="I338" s="96"/>
    </row>
    <row r="339" spans="2:9" ht="24.75" customHeight="1">
      <c r="B339" s="91"/>
      <c r="C339" s="335" t="s">
        <v>648</v>
      </c>
      <c r="D339" s="93">
        <v>3.5</v>
      </c>
      <c r="E339" s="93" t="s">
        <v>231</v>
      </c>
      <c r="F339" s="424"/>
      <c r="G339" s="145" t="s">
        <v>112</v>
      </c>
      <c r="H339" s="95">
        <f t="shared" si="11"/>
        <v>0</v>
      </c>
      <c r="I339" s="96"/>
    </row>
    <row r="340" spans="2:9" ht="24.75" customHeight="1">
      <c r="B340" s="91"/>
      <c r="C340" s="335" t="s">
        <v>649</v>
      </c>
      <c r="D340" s="93">
        <v>6</v>
      </c>
      <c r="E340" s="93" t="s">
        <v>231</v>
      </c>
      <c r="F340" s="424"/>
      <c r="G340" s="145" t="s">
        <v>112</v>
      </c>
      <c r="H340" s="95">
        <f t="shared" si="11"/>
        <v>0</v>
      </c>
      <c r="I340" s="96"/>
    </row>
    <row r="341" spans="2:9" ht="24.75" customHeight="1">
      <c r="B341" s="91"/>
      <c r="C341" s="335" t="s">
        <v>622</v>
      </c>
      <c r="D341" s="93">
        <v>6.2</v>
      </c>
      <c r="E341" s="216" t="s">
        <v>268</v>
      </c>
      <c r="F341" s="424"/>
      <c r="G341" s="217" t="s">
        <v>269</v>
      </c>
      <c r="H341" s="95">
        <f t="shared" si="11"/>
        <v>0</v>
      </c>
      <c r="I341" s="96"/>
    </row>
    <row r="342" spans="2:9" ht="24.75" customHeight="1">
      <c r="B342" s="91"/>
      <c r="C342" s="335" t="s">
        <v>177</v>
      </c>
      <c r="D342" s="93">
        <v>24</v>
      </c>
      <c r="E342" s="216" t="s">
        <v>268</v>
      </c>
      <c r="F342" s="424">
        <v>1.33</v>
      </c>
      <c r="G342" s="217" t="s">
        <v>269</v>
      </c>
      <c r="H342" s="95">
        <f t="shared" si="11"/>
        <v>31.92</v>
      </c>
      <c r="I342" s="96"/>
    </row>
    <row r="343" spans="2:9" ht="24.75" customHeight="1">
      <c r="B343" s="91"/>
      <c r="C343" s="334" t="s">
        <v>178</v>
      </c>
      <c r="D343" s="93">
        <v>24</v>
      </c>
      <c r="E343" s="216" t="s">
        <v>268</v>
      </c>
      <c r="F343" s="424"/>
      <c r="G343" s="217" t="s">
        <v>269</v>
      </c>
      <c r="H343" s="95">
        <f t="shared" si="11"/>
        <v>0</v>
      </c>
      <c r="I343" s="95"/>
    </row>
    <row r="344" spans="2:9" ht="24.75" customHeight="1">
      <c r="B344" s="91"/>
      <c r="C344" s="334" t="s">
        <v>179</v>
      </c>
      <c r="D344" s="93">
        <v>24</v>
      </c>
      <c r="E344" s="216" t="s">
        <v>268</v>
      </c>
      <c r="F344" s="424">
        <v>1.35</v>
      </c>
      <c r="G344" s="217" t="s">
        <v>269</v>
      </c>
      <c r="H344" s="95">
        <f t="shared" si="11"/>
        <v>32.400000000000006</v>
      </c>
      <c r="I344" s="95"/>
    </row>
    <row r="345" spans="2:9" ht="24.75" customHeight="1">
      <c r="B345" s="91"/>
      <c r="C345" s="334"/>
      <c r="D345" s="93"/>
      <c r="E345" s="93"/>
      <c r="F345" s="424"/>
      <c r="G345" s="94"/>
      <c r="H345" s="95"/>
      <c r="I345" s="95"/>
    </row>
    <row r="346" spans="2:10" ht="24.75" customHeight="1">
      <c r="B346" s="99"/>
      <c r="C346" s="100"/>
      <c r="D346" s="101"/>
      <c r="E346" s="101"/>
      <c r="F346" s="126"/>
      <c r="G346" s="102"/>
      <c r="H346" s="103">
        <f>SUM(H323:H345)</f>
        <v>180.768</v>
      </c>
      <c r="I346" s="98">
        <f>SUM(H322,H346)</f>
        <v>394.39250000000004</v>
      </c>
      <c r="J346" s="82"/>
    </row>
    <row r="347" spans="2:9" ht="24.75" customHeight="1">
      <c r="B347" s="646" t="s">
        <v>363</v>
      </c>
      <c r="C347" s="334" t="s">
        <v>180</v>
      </c>
      <c r="D347" s="93">
        <v>24</v>
      </c>
      <c r="E347" s="216" t="s">
        <v>268</v>
      </c>
      <c r="F347" s="424">
        <v>1.68</v>
      </c>
      <c r="G347" s="217" t="s">
        <v>269</v>
      </c>
      <c r="H347" s="89"/>
      <c r="I347" s="90"/>
    </row>
    <row r="348" spans="2:9" ht="24.75" customHeight="1">
      <c r="B348" s="647"/>
      <c r="C348" s="335" t="s">
        <v>267</v>
      </c>
      <c r="D348" s="93">
        <v>24</v>
      </c>
      <c r="E348" s="216" t="s">
        <v>268</v>
      </c>
      <c r="F348" s="424">
        <v>0.23</v>
      </c>
      <c r="G348" s="217" t="s">
        <v>269</v>
      </c>
      <c r="H348" s="95"/>
      <c r="I348" s="96"/>
    </row>
    <row r="349" spans="2:10" ht="24.75" customHeight="1">
      <c r="B349" s="647"/>
      <c r="C349" s="335" t="s">
        <v>386</v>
      </c>
      <c r="D349" s="93"/>
      <c r="E349" s="93"/>
      <c r="F349" s="424"/>
      <c r="G349" s="94"/>
      <c r="H349" s="95"/>
      <c r="I349" s="95"/>
      <c r="J349" s="82"/>
    </row>
    <row r="350" spans="2:9" ht="24.75" customHeight="1">
      <c r="B350" s="648"/>
      <c r="C350" s="100"/>
      <c r="D350" s="101"/>
      <c r="E350" s="101"/>
      <c r="F350" s="126"/>
      <c r="G350" s="102"/>
      <c r="H350" s="103">
        <f>SUM(F347:F348)</f>
        <v>1.91</v>
      </c>
      <c r="I350" s="98">
        <f>SUM(I346,H350)</f>
        <v>396.30250000000007</v>
      </c>
    </row>
    <row r="351" spans="2:9" ht="24.75" customHeight="1">
      <c r="B351" s="646" t="s">
        <v>362</v>
      </c>
      <c r="C351" s="258" t="s">
        <v>655</v>
      </c>
      <c r="D351" s="262" t="s">
        <v>406</v>
      </c>
      <c r="E351" s="88" t="s">
        <v>129</v>
      </c>
      <c r="F351" s="439"/>
      <c r="G351" s="217" t="s">
        <v>107</v>
      </c>
      <c r="H351" s="89"/>
      <c r="I351" s="90"/>
    </row>
    <row r="352" spans="2:9" ht="24.75" customHeight="1">
      <c r="B352" s="647"/>
      <c r="C352" s="334" t="s">
        <v>180</v>
      </c>
      <c r="D352" s="93">
        <v>24</v>
      </c>
      <c r="E352" s="216" t="s">
        <v>268</v>
      </c>
      <c r="F352" s="439"/>
      <c r="G352" s="217" t="s">
        <v>269</v>
      </c>
      <c r="H352" s="95"/>
      <c r="I352" s="96"/>
    </row>
    <row r="353" spans="2:9" ht="24.75" customHeight="1">
      <c r="B353" s="647"/>
      <c r="C353" s="335" t="s">
        <v>653</v>
      </c>
      <c r="D353" s="93">
        <v>20</v>
      </c>
      <c r="E353" s="216" t="s">
        <v>268</v>
      </c>
      <c r="F353" s="439"/>
      <c r="G353" s="217" t="s">
        <v>269</v>
      </c>
      <c r="H353" s="95"/>
      <c r="I353" s="96"/>
    </row>
    <row r="354" spans="2:10" ht="24.75" customHeight="1">
      <c r="B354" s="647"/>
      <c r="C354" s="334" t="s">
        <v>654</v>
      </c>
      <c r="D354" s="93">
        <v>24</v>
      </c>
      <c r="E354" s="216" t="s">
        <v>268</v>
      </c>
      <c r="F354" s="439"/>
      <c r="G354" s="217" t="s">
        <v>269</v>
      </c>
      <c r="H354" s="95"/>
      <c r="I354" s="95"/>
      <c r="J354" s="82"/>
    </row>
    <row r="355" spans="2:9" ht="24.75" customHeight="1">
      <c r="B355" s="648"/>
      <c r="C355" s="100"/>
      <c r="D355" s="101"/>
      <c r="E355" s="101"/>
      <c r="F355" s="126"/>
      <c r="G355" s="102"/>
      <c r="H355" s="103"/>
      <c r="I355" s="98"/>
    </row>
    <row r="356" ht="13.5">
      <c r="B356" s="185" t="s">
        <v>284</v>
      </c>
    </row>
    <row r="357" ht="13.5">
      <c r="B357" s="185" t="s">
        <v>270</v>
      </c>
    </row>
    <row r="358" ht="13.5">
      <c r="B358" s="185" t="s">
        <v>650</v>
      </c>
    </row>
    <row r="359" ht="15.75" customHeight="1">
      <c r="B359" s="185" t="s">
        <v>320</v>
      </c>
    </row>
    <row r="360" ht="15.75" customHeight="1">
      <c r="B360" s="185"/>
    </row>
    <row r="361" ht="18" customHeight="1">
      <c r="A361" s="338" t="s">
        <v>184</v>
      </c>
    </row>
    <row r="362" spans="2:9" ht="34.5" customHeight="1">
      <c r="B362" s="87" t="s">
        <v>181</v>
      </c>
      <c r="C362" s="220"/>
      <c r="D362" s="642" t="s">
        <v>182</v>
      </c>
      <c r="E362" s="643"/>
      <c r="F362" s="644" t="s">
        <v>400</v>
      </c>
      <c r="G362" s="645"/>
      <c r="H362" s="645"/>
      <c r="I362" s="643"/>
    </row>
    <row r="363" spans="2:9" ht="13.5">
      <c r="B363" s="87" t="s">
        <v>170</v>
      </c>
      <c r="C363" s="220" t="s">
        <v>171</v>
      </c>
      <c r="D363" s="237" t="s">
        <v>283</v>
      </c>
      <c r="E363" s="221" t="s">
        <v>230</v>
      </c>
      <c r="F363" s="218" t="s">
        <v>364</v>
      </c>
      <c r="G363" s="146" t="s">
        <v>230</v>
      </c>
      <c r="H363" s="87" t="s">
        <v>172</v>
      </c>
      <c r="I363" s="87" t="s">
        <v>173</v>
      </c>
    </row>
    <row r="364" spans="2:9" ht="24.75" customHeight="1">
      <c r="B364" s="337" t="s">
        <v>657</v>
      </c>
      <c r="C364" s="333" t="s">
        <v>619</v>
      </c>
      <c r="D364" s="88">
        <v>190</v>
      </c>
      <c r="E364" s="88" t="s">
        <v>169</v>
      </c>
      <c r="F364" s="238"/>
      <c r="G364" s="239" t="s">
        <v>401</v>
      </c>
      <c r="H364" s="95">
        <f aca="true" t="shared" si="12" ref="H364:H379">D364*F364</f>
        <v>0</v>
      </c>
      <c r="I364" s="90"/>
    </row>
    <row r="365" spans="2:9" ht="24.75" customHeight="1">
      <c r="B365" s="91"/>
      <c r="C365" s="334" t="s">
        <v>658</v>
      </c>
      <c r="D365" s="93"/>
      <c r="E365" s="94" t="s">
        <v>169</v>
      </c>
      <c r="F365" s="330"/>
      <c r="G365" s="217" t="s">
        <v>620</v>
      </c>
      <c r="H365" s="95">
        <f t="shared" si="12"/>
        <v>0</v>
      </c>
      <c r="I365" s="96"/>
    </row>
    <row r="366" spans="2:9" ht="24.75" customHeight="1">
      <c r="B366" s="91"/>
      <c r="C366" s="334" t="s">
        <v>651</v>
      </c>
      <c r="D366" s="93">
        <v>1.6</v>
      </c>
      <c r="E366" s="93" t="s">
        <v>231</v>
      </c>
      <c r="F366" s="124"/>
      <c r="G366" s="145" t="s">
        <v>112</v>
      </c>
      <c r="H366" s="95">
        <f t="shared" si="12"/>
        <v>0</v>
      </c>
      <c r="I366" s="96"/>
    </row>
    <row r="367" spans="2:9" ht="24.75" customHeight="1">
      <c r="B367" s="91"/>
      <c r="C367" s="334" t="s">
        <v>634</v>
      </c>
      <c r="D367" s="93">
        <v>5.85</v>
      </c>
      <c r="E367" s="216" t="s">
        <v>285</v>
      </c>
      <c r="F367" s="124"/>
      <c r="G367" s="217" t="s">
        <v>286</v>
      </c>
      <c r="H367" s="95">
        <f t="shared" si="12"/>
        <v>0</v>
      </c>
      <c r="I367" s="96"/>
    </row>
    <row r="368" spans="2:9" ht="24.75" customHeight="1">
      <c r="B368" s="91"/>
      <c r="C368" s="334" t="s">
        <v>186</v>
      </c>
      <c r="D368" s="93">
        <v>4.9</v>
      </c>
      <c r="E368" s="216" t="s">
        <v>285</v>
      </c>
      <c r="F368" s="124"/>
      <c r="G368" s="217" t="s">
        <v>286</v>
      </c>
      <c r="H368" s="95">
        <f t="shared" si="12"/>
        <v>0</v>
      </c>
      <c r="I368" s="96"/>
    </row>
    <row r="369" spans="2:9" ht="24.75" customHeight="1">
      <c r="B369" s="91"/>
      <c r="C369" s="334" t="s">
        <v>185</v>
      </c>
      <c r="D369" s="93">
        <v>6.1</v>
      </c>
      <c r="E369" s="216" t="s">
        <v>285</v>
      </c>
      <c r="F369" s="124"/>
      <c r="G369" s="217" t="s">
        <v>286</v>
      </c>
      <c r="H369" s="95">
        <f t="shared" si="12"/>
        <v>0</v>
      </c>
      <c r="I369" s="96"/>
    </row>
    <row r="370" spans="2:9" ht="24.75" customHeight="1">
      <c r="B370" s="91"/>
      <c r="C370" s="335" t="s">
        <v>265</v>
      </c>
      <c r="D370" s="93">
        <v>5</v>
      </c>
      <c r="E370" s="216" t="s">
        <v>285</v>
      </c>
      <c r="F370" s="124"/>
      <c r="G370" s="217" t="s">
        <v>286</v>
      </c>
      <c r="H370" s="95">
        <f t="shared" si="12"/>
        <v>0</v>
      </c>
      <c r="I370" s="96"/>
    </row>
    <row r="371" spans="2:9" ht="24.75" customHeight="1">
      <c r="B371" s="91"/>
      <c r="C371" s="335" t="s">
        <v>621</v>
      </c>
      <c r="D371" s="93">
        <v>4.5</v>
      </c>
      <c r="E371" s="216" t="s">
        <v>285</v>
      </c>
      <c r="F371" s="124"/>
      <c r="G371" s="217" t="s">
        <v>286</v>
      </c>
      <c r="H371" s="95">
        <f t="shared" si="12"/>
        <v>0</v>
      </c>
      <c r="I371" s="96"/>
    </row>
    <row r="372" spans="2:9" ht="24.75" customHeight="1">
      <c r="B372" s="91"/>
      <c r="C372" s="335" t="s">
        <v>635</v>
      </c>
      <c r="D372" s="93">
        <v>5.5</v>
      </c>
      <c r="E372" s="216" t="s">
        <v>285</v>
      </c>
      <c r="F372" s="124"/>
      <c r="G372" s="217" t="s">
        <v>286</v>
      </c>
      <c r="H372" s="95">
        <f t="shared" si="12"/>
        <v>0</v>
      </c>
      <c r="I372" s="96"/>
    </row>
    <row r="373" spans="2:9" ht="24.75" customHeight="1">
      <c r="B373" s="91"/>
      <c r="C373" s="334" t="s">
        <v>652</v>
      </c>
      <c r="D373" s="93">
        <v>0.2</v>
      </c>
      <c r="E373" s="216" t="s">
        <v>285</v>
      </c>
      <c r="F373" s="124"/>
      <c r="G373" s="217" t="s">
        <v>286</v>
      </c>
      <c r="H373" s="95">
        <f t="shared" si="12"/>
        <v>0</v>
      </c>
      <c r="I373" s="96"/>
    </row>
    <row r="374" spans="2:9" ht="24.75" customHeight="1">
      <c r="B374" s="91"/>
      <c r="C374" s="334" t="s">
        <v>176</v>
      </c>
      <c r="D374" s="93">
        <v>7.6</v>
      </c>
      <c r="E374" s="216" t="s">
        <v>285</v>
      </c>
      <c r="F374" s="124"/>
      <c r="G374" s="217" t="s">
        <v>286</v>
      </c>
      <c r="H374" s="95">
        <f t="shared" si="12"/>
        <v>0</v>
      </c>
      <c r="I374" s="96"/>
    </row>
    <row r="375" spans="2:9" ht="24.75" customHeight="1">
      <c r="B375" s="91"/>
      <c r="C375" s="335" t="s">
        <v>264</v>
      </c>
      <c r="D375" s="93">
        <v>5.15</v>
      </c>
      <c r="E375" s="216" t="s">
        <v>285</v>
      </c>
      <c r="F375" s="124"/>
      <c r="G375" s="217" t="s">
        <v>286</v>
      </c>
      <c r="H375" s="95">
        <f t="shared" si="12"/>
        <v>0</v>
      </c>
      <c r="I375" s="96"/>
    </row>
    <row r="376" spans="2:9" ht="24.75" customHeight="1">
      <c r="B376" s="91"/>
      <c r="C376" s="335" t="s">
        <v>271</v>
      </c>
      <c r="D376" s="93">
        <v>3.5</v>
      </c>
      <c r="E376" s="93" t="s">
        <v>231</v>
      </c>
      <c r="F376" s="124"/>
      <c r="G376" s="145" t="s">
        <v>112</v>
      </c>
      <c r="H376" s="95">
        <f t="shared" si="12"/>
        <v>0</v>
      </c>
      <c r="I376" s="96"/>
    </row>
    <row r="377" spans="2:9" ht="24.75" customHeight="1">
      <c r="B377" s="91"/>
      <c r="C377" s="335" t="s">
        <v>177</v>
      </c>
      <c r="D377" s="93">
        <v>24</v>
      </c>
      <c r="E377" s="216" t="s">
        <v>268</v>
      </c>
      <c r="F377" s="124"/>
      <c r="G377" s="217" t="s">
        <v>269</v>
      </c>
      <c r="H377" s="95">
        <f t="shared" si="12"/>
        <v>0</v>
      </c>
      <c r="I377" s="96"/>
    </row>
    <row r="378" spans="2:9" ht="24.75" customHeight="1">
      <c r="B378" s="91"/>
      <c r="C378" s="334" t="s">
        <v>178</v>
      </c>
      <c r="D378" s="93">
        <v>24</v>
      </c>
      <c r="E378" s="216" t="s">
        <v>268</v>
      </c>
      <c r="F378" s="124"/>
      <c r="G378" s="217" t="s">
        <v>269</v>
      </c>
      <c r="H378" s="95">
        <f t="shared" si="12"/>
        <v>0</v>
      </c>
      <c r="I378" s="96"/>
    </row>
    <row r="379" spans="2:9" ht="24.75" customHeight="1">
      <c r="B379" s="91"/>
      <c r="C379" s="334" t="s">
        <v>179</v>
      </c>
      <c r="D379" s="93">
        <v>24</v>
      </c>
      <c r="E379" s="216" t="s">
        <v>268</v>
      </c>
      <c r="F379" s="124"/>
      <c r="G379" s="217" t="s">
        <v>269</v>
      </c>
      <c r="H379" s="95">
        <f t="shared" si="12"/>
        <v>0</v>
      </c>
      <c r="I379" s="96"/>
    </row>
    <row r="380" spans="2:9" ht="24.75" customHeight="1">
      <c r="B380" s="91"/>
      <c r="C380" s="334"/>
      <c r="D380" s="93"/>
      <c r="E380" s="216"/>
      <c r="F380" s="124"/>
      <c r="G380" s="217"/>
      <c r="H380" s="95"/>
      <c r="I380" s="96"/>
    </row>
    <row r="381" spans="2:9" ht="24.75" customHeight="1">
      <c r="B381" s="91"/>
      <c r="C381" s="336"/>
      <c r="D381" s="97"/>
      <c r="E381" s="97"/>
      <c r="F381" s="125"/>
      <c r="G381" s="127"/>
      <c r="H381" s="98"/>
      <c r="I381" s="95"/>
    </row>
    <row r="382" spans="2:10" ht="24.75" customHeight="1">
      <c r="B382" s="99"/>
      <c r="C382" s="92"/>
      <c r="D382" s="93"/>
      <c r="E382" s="102"/>
      <c r="F382" s="124"/>
      <c r="G382" s="102"/>
      <c r="H382" s="95">
        <f>SUM(H364:H381)</f>
        <v>0</v>
      </c>
      <c r="I382" s="98"/>
      <c r="J382" s="82"/>
    </row>
    <row r="383" spans="2:9" ht="24.75" customHeight="1">
      <c r="B383" s="337" t="s">
        <v>656</v>
      </c>
      <c r="C383" s="333" t="s">
        <v>232</v>
      </c>
      <c r="D383" s="88">
        <v>6.2</v>
      </c>
      <c r="E383" s="93" t="s">
        <v>129</v>
      </c>
      <c r="F383" s="123"/>
      <c r="G383" s="217" t="s">
        <v>286</v>
      </c>
      <c r="H383" s="89">
        <f>D383*F383</f>
        <v>0</v>
      </c>
      <c r="I383" s="90"/>
    </row>
    <row r="384" spans="2:9" ht="24.75" customHeight="1">
      <c r="B384" s="91"/>
      <c r="C384" s="334" t="s">
        <v>636</v>
      </c>
      <c r="D384" s="93">
        <v>9</v>
      </c>
      <c r="E384" s="93" t="s">
        <v>129</v>
      </c>
      <c r="F384" s="124"/>
      <c r="G384" s="217" t="s">
        <v>286</v>
      </c>
      <c r="H384" s="95">
        <f aca="true" t="shared" si="13" ref="H384:H404">D384*F384</f>
        <v>0</v>
      </c>
      <c r="I384" s="96"/>
    </row>
    <row r="385" spans="2:9" ht="24.75" customHeight="1">
      <c r="B385" s="91"/>
      <c r="C385" s="334" t="s">
        <v>619</v>
      </c>
      <c r="D385" s="93">
        <v>190</v>
      </c>
      <c r="E385" s="93" t="s">
        <v>169</v>
      </c>
      <c r="F385" s="330"/>
      <c r="G385" s="331" t="s">
        <v>401</v>
      </c>
      <c r="H385" s="95">
        <f t="shared" si="13"/>
        <v>0</v>
      </c>
      <c r="I385" s="96"/>
    </row>
    <row r="386" spans="2:9" ht="24.75" customHeight="1">
      <c r="B386" s="91"/>
      <c r="C386" s="334" t="s">
        <v>658</v>
      </c>
      <c r="D386" s="93"/>
      <c r="E386" s="94" t="s">
        <v>169</v>
      </c>
      <c r="F386" s="330"/>
      <c r="G386" s="217" t="s">
        <v>620</v>
      </c>
      <c r="H386" s="95">
        <f t="shared" si="13"/>
        <v>0</v>
      </c>
      <c r="I386" s="96"/>
    </row>
    <row r="387" spans="2:9" ht="24.75" customHeight="1">
      <c r="B387" s="91"/>
      <c r="C387" s="334" t="s">
        <v>92</v>
      </c>
      <c r="D387" s="93">
        <v>1.6</v>
      </c>
      <c r="E387" s="93" t="s">
        <v>231</v>
      </c>
      <c r="F387" s="124"/>
      <c r="G387" s="145" t="s">
        <v>112</v>
      </c>
      <c r="H387" s="95">
        <f t="shared" si="13"/>
        <v>0</v>
      </c>
      <c r="I387" s="96"/>
    </row>
    <row r="388" spans="2:9" ht="24.75" customHeight="1">
      <c r="B388" s="91"/>
      <c r="C388" s="334" t="s">
        <v>187</v>
      </c>
      <c r="D388" s="93">
        <v>5.85</v>
      </c>
      <c r="E388" s="93" t="s">
        <v>129</v>
      </c>
      <c r="F388" s="124"/>
      <c r="G388" s="217" t="s">
        <v>286</v>
      </c>
      <c r="H388" s="95">
        <f t="shared" si="13"/>
        <v>0</v>
      </c>
      <c r="I388" s="96"/>
    </row>
    <row r="389" spans="2:9" ht="24.75" customHeight="1">
      <c r="B389" s="91"/>
      <c r="C389" s="334" t="s">
        <v>186</v>
      </c>
      <c r="D389" s="93">
        <v>4.9</v>
      </c>
      <c r="E389" s="93" t="s">
        <v>129</v>
      </c>
      <c r="F389" s="124"/>
      <c r="G389" s="217" t="s">
        <v>286</v>
      </c>
      <c r="H389" s="95">
        <f t="shared" si="13"/>
        <v>0</v>
      </c>
      <c r="I389" s="96"/>
    </row>
    <row r="390" spans="2:9" ht="24.75" customHeight="1">
      <c r="B390" s="91"/>
      <c r="C390" s="334" t="s">
        <v>185</v>
      </c>
      <c r="D390" s="93">
        <v>6.1</v>
      </c>
      <c r="E390" s="93" t="s">
        <v>129</v>
      </c>
      <c r="F390" s="124"/>
      <c r="G390" s="217" t="s">
        <v>286</v>
      </c>
      <c r="H390" s="95">
        <f t="shared" si="13"/>
        <v>0</v>
      </c>
      <c r="I390" s="96"/>
    </row>
    <row r="391" spans="2:9" ht="24.75" customHeight="1">
      <c r="B391" s="91"/>
      <c r="C391" s="334" t="s">
        <v>174</v>
      </c>
      <c r="D391" s="93">
        <v>6.9</v>
      </c>
      <c r="E391" s="93" t="s">
        <v>129</v>
      </c>
      <c r="F391" s="124"/>
      <c r="G391" s="217" t="s">
        <v>286</v>
      </c>
      <c r="H391" s="95">
        <f t="shared" si="13"/>
        <v>0</v>
      </c>
      <c r="I391" s="96"/>
    </row>
    <row r="392" spans="2:9" ht="24.75" customHeight="1">
      <c r="B392" s="91"/>
      <c r="C392" s="335" t="s">
        <v>265</v>
      </c>
      <c r="D392" s="93">
        <v>5</v>
      </c>
      <c r="E392" s="216" t="s">
        <v>285</v>
      </c>
      <c r="F392" s="124"/>
      <c r="G392" s="217" t="s">
        <v>286</v>
      </c>
      <c r="H392" s="95">
        <f t="shared" si="13"/>
        <v>0</v>
      </c>
      <c r="I392" s="96"/>
    </row>
    <row r="393" spans="2:9" ht="24.75" customHeight="1">
      <c r="B393" s="91"/>
      <c r="C393" s="335" t="s">
        <v>621</v>
      </c>
      <c r="D393" s="93">
        <v>4.5</v>
      </c>
      <c r="E393" s="216" t="s">
        <v>285</v>
      </c>
      <c r="F393" s="124"/>
      <c r="G393" s="217" t="s">
        <v>286</v>
      </c>
      <c r="H393" s="95">
        <f t="shared" si="13"/>
        <v>0</v>
      </c>
      <c r="I393" s="96"/>
    </row>
    <row r="394" spans="2:9" ht="24.75" customHeight="1">
      <c r="B394" s="91"/>
      <c r="C394" s="335" t="s">
        <v>635</v>
      </c>
      <c r="D394" s="93">
        <v>5.5</v>
      </c>
      <c r="E394" s="216" t="s">
        <v>285</v>
      </c>
      <c r="F394" s="124"/>
      <c r="G394" s="217" t="s">
        <v>286</v>
      </c>
      <c r="H394" s="95">
        <f t="shared" si="13"/>
        <v>0</v>
      </c>
      <c r="I394" s="96"/>
    </row>
    <row r="395" spans="2:9" ht="24.75" customHeight="1">
      <c r="B395" s="91"/>
      <c r="C395" s="334" t="s">
        <v>175</v>
      </c>
      <c r="D395" s="93">
        <f>D374</f>
        <v>7.6</v>
      </c>
      <c r="E395" s="93" t="s">
        <v>129</v>
      </c>
      <c r="F395" s="124"/>
      <c r="G395" s="217" t="s">
        <v>286</v>
      </c>
      <c r="H395" s="95">
        <f t="shared" si="13"/>
        <v>0</v>
      </c>
      <c r="I395" s="96"/>
    </row>
    <row r="396" spans="2:9" ht="24.75" customHeight="1">
      <c r="B396" s="91"/>
      <c r="C396" s="334" t="s">
        <v>176</v>
      </c>
      <c r="D396" s="93">
        <v>7.6</v>
      </c>
      <c r="E396" s="93" t="s">
        <v>129</v>
      </c>
      <c r="F396" s="124"/>
      <c r="G396" s="217" t="s">
        <v>286</v>
      </c>
      <c r="H396" s="95">
        <f t="shared" si="13"/>
        <v>0</v>
      </c>
      <c r="I396" s="96"/>
    </row>
    <row r="397" spans="2:9" ht="24.75" customHeight="1">
      <c r="B397" s="91"/>
      <c r="C397" s="335" t="s">
        <v>91</v>
      </c>
      <c r="D397" s="93">
        <v>5.15</v>
      </c>
      <c r="E397" s="93" t="s">
        <v>129</v>
      </c>
      <c r="F397" s="124"/>
      <c r="G397" s="217" t="s">
        <v>286</v>
      </c>
      <c r="H397" s="95">
        <f t="shared" si="13"/>
        <v>0</v>
      </c>
      <c r="I397" s="96"/>
    </row>
    <row r="398" spans="2:9" ht="24.75" customHeight="1">
      <c r="B398" s="91"/>
      <c r="C398" s="335" t="s">
        <v>266</v>
      </c>
      <c r="D398" s="93">
        <v>7.6</v>
      </c>
      <c r="E398" s="93" t="s">
        <v>129</v>
      </c>
      <c r="F398" s="124"/>
      <c r="G398" s="217" t="s">
        <v>286</v>
      </c>
      <c r="H398" s="95">
        <f t="shared" si="13"/>
        <v>0</v>
      </c>
      <c r="I398" s="96"/>
    </row>
    <row r="399" spans="2:9" ht="24.75" customHeight="1">
      <c r="B399" s="91"/>
      <c r="C399" s="335" t="s">
        <v>648</v>
      </c>
      <c r="D399" s="93">
        <v>3.5</v>
      </c>
      <c r="E399" s="93" t="s">
        <v>231</v>
      </c>
      <c r="F399" s="124"/>
      <c r="G399" s="145" t="s">
        <v>112</v>
      </c>
      <c r="H399" s="95">
        <f t="shared" si="13"/>
        <v>0</v>
      </c>
      <c r="I399" s="96"/>
    </row>
    <row r="400" spans="2:9" ht="24.75" customHeight="1">
      <c r="B400" s="91"/>
      <c r="C400" s="335" t="s">
        <v>649</v>
      </c>
      <c r="D400" s="93">
        <v>6</v>
      </c>
      <c r="E400" s="93" t="s">
        <v>231</v>
      </c>
      <c r="F400" s="124"/>
      <c r="G400" s="145" t="s">
        <v>112</v>
      </c>
      <c r="H400" s="95">
        <f t="shared" si="13"/>
        <v>0</v>
      </c>
      <c r="I400" s="96"/>
    </row>
    <row r="401" spans="2:9" ht="24.75" customHeight="1">
      <c r="B401" s="91"/>
      <c r="C401" s="335" t="s">
        <v>622</v>
      </c>
      <c r="D401" s="93">
        <v>6.2</v>
      </c>
      <c r="E401" s="216" t="s">
        <v>268</v>
      </c>
      <c r="F401" s="124"/>
      <c r="G401" s="217" t="s">
        <v>269</v>
      </c>
      <c r="H401" s="95">
        <f t="shared" si="13"/>
        <v>0</v>
      </c>
      <c r="I401" s="96"/>
    </row>
    <row r="402" spans="2:9" ht="24.75" customHeight="1">
      <c r="B402" s="91"/>
      <c r="C402" s="335" t="s">
        <v>177</v>
      </c>
      <c r="D402" s="93">
        <v>24</v>
      </c>
      <c r="E402" s="216" t="s">
        <v>268</v>
      </c>
      <c r="F402" s="124"/>
      <c r="G402" s="217" t="s">
        <v>269</v>
      </c>
      <c r="H402" s="95">
        <f t="shared" si="13"/>
        <v>0</v>
      </c>
      <c r="I402" s="96"/>
    </row>
    <row r="403" spans="2:9" ht="24.75" customHeight="1">
      <c r="B403" s="91"/>
      <c r="C403" s="334" t="s">
        <v>178</v>
      </c>
      <c r="D403" s="93">
        <v>24</v>
      </c>
      <c r="E403" s="216" t="s">
        <v>268</v>
      </c>
      <c r="F403" s="124"/>
      <c r="G403" s="217" t="s">
        <v>269</v>
      </c>
      <c r="H403" s="95">
        <f t="shared" si="13"/>
        <v>0</v>
      </c>
      <c r="I403" s="95"/>
    </row>
    <row r="404" spans="2:9" ht="24.75" customHeight="1">
      <c r="B404" s="91"/>
      <c r="C404" s="334" t="s">
        <v>179</v>
      </c>
      <c r="D404" s="93">
        <v>24</v>
      </c>
      <c r="E404" s="216" t="s">
        <v>268</v>
      </c>
      <c r="F404" s="124"/>
      <c r="G404" s="217" t="s">
        <v>269</v>
      </c>
      <c r="H404" s="95">
        <f t="shared" si="13"/>
        <v>0</v>
      </c>
      <c r="I404" s="95"/>
    </row>
    <row r="405" spans="2:9" ht="24.75" customHeight="1">
      <c r="B405" s="91"/>
      <c r="C405" s="334"/>
      <c r="D405" s="93"/>
      <c r="E405" s="93"/>
      <c r="F405" s="124"/>
      <c r="G405" s="94"/>
      <c r="H405" s="95"/>
      <c r="I405" s="95"/>
    </row>
    <row r="406" spans="2:10" ht="24.75" customHeight="1">
      <c r="B406" s="99"/>
      <c r="C406" s="100"/>
      <c r="D406" s="101"/>
      <c r="E406" s="101"/>
      <c r="F406" s="126"/>
      <c r="G406" s="102"/>
      <c r="H406" s="103">
        <f>SUM(H383:H405)</f>
        <v>0</v>
      </c>
      <c r="I406" s="98">
        <f>SUM(H382,H406)</f>
        <v>0</v>
      </c>
      <c r="J406" s="82"/>
    </row>
    <row r="407" spans="2:9" ht="24.75" customHeight="1">
      <c r="B407" s="646" t="s">
        <v>363</v>
      </c>
      <c r="C407" s="334" t="s">
        <v>180</v>
      </c>
      <c r="D407" s="93">
        <v>24</v>
      </c>
      <c r="E407" s="216" t="s">
        <v>268</v>
      </c>
      <c r="F407" s="124"/>
      <c r="G407" s="217" t="s">
        <v>269</v>
      </c>
      <c r="H407" s="89"/>
      <c r="I407" s="90"/>
    </row>
    <row r="408" spans="2:9" ht="24.75" customHeight="1">
      <c r="B408" s="647"/>
      <c r="C408" s="335" t="s">
        <v>267</v>
      </c>
      <c r="D408" s="93">
        <v>24</v>
      </c>
      <c r="E408" s="216" t="s">
        <v>268</v>
      </c>
      <c r="F408" s="124"/>
      <c r="G408" s="217" t="s">
        <v>269</v>
      </c>
      <c r="H408" s="95"/>
      <c r="I408" s="96"/>
    </row>
    <row r="409" spans="2:10" ht="24.75" customHeight="1">
      <c r="B409" s="647"/>
      <c r="C409" s="335" t="s">
        <v>386</v>
      </c>
      <c r="D409" s="93"/>
      <c r="E409" s="93"/>
      <c r="F409" s="124"/>
      <c r="G409" s="94"/>
      <c r="H409" s="95"/>
      <c r="I409" s="95"/>
      <c r="J409" s="82"/>
    </row>
    <row r="410" spans="2:9" ht="24.75" customHeight="1">
      <c r="B410" s="648"/>
      <c r="C410" s="100"/>
      <c r="D410" s="101"/>
      <c r="E410" s="101"/>
      <c r="F410" s="126"/>
      <c r="G410" s="102"/>
      <c r="H410" s="103">
        <f>SUM(F407:F408)</f>
        <v>0</v>
      </c>
      <c r="I410" s="98">
        <f>SUM(I406,H410)</f>
        <v>0</v>
      </c>
    </row>
    <row r="411" spans="2:9" ht="24.75" customHeight="1">
      <c r="B411" s="646" t="s">
        <v>362</v>
      </c>
      <c r="C411" s="258" t="s">
        <v>655</v>
      </c>
      <c r="D411" s="262" t="s">
        <v>406</v>
      </c>
      <c r="E411" s="88" t="s">
        <v>129</v>
      </c>
      <c r="F411" s="124"/>
      <c r="G411" s="217" t="s">
        <v>107</v>
      </c>
      <c r="H411" s="89"/>
      <c r="I411" s="90"/>
    </row>
    <row r="412" spans="2:9" ht="24.75" customHeight="1">
      <c r="B412" s="647"/>
      <c r="C412" s="334" t="s">
        <v>180</v>
      </c>
      <c r="D412" s="93">
        <v>24</v>
      </c>
      <c r="E412" s="216" t="s">
        <v>268</v>
      </c>
      <c r="F412" s="124"/>
      <c r="G412" s="217" t="s">
        <v>269</v>
      </c>
      <c r="H412" s="95"/>
      <c r="I412" s="96"/>
    </row>
    <row r="413" spans="2:9" ht="24.75" customHeight="1">
      <c r="B413" s="647"/>
      <c r="C413" s="335" t="s">
        <v>653</v>
      </c>
      <c r="D413" s="93">
        <v>20</v>
      </c>
      <c r="E413" s="216" t="s">
        <v>268</v>
      </c>
      <c r="F413" s="124"/>
      <c r="G413" s="217" t="s">
        <v>269</v>
      </c>
      <c r="H413" s="95"/>
      <c r="I413" s="96"/>
    </row>
    <row r="414" spans="2:10" ht="24.75" customHeight="1">
      <c r="B414" s="647"/>
      <c r="C414" s="334" t="s">
        <v>654</v>
      </c>
      <c r="D414" s="93">
        <v>24</v>
      </c>
      <c r="E414" s="216" t="s">
        <v>268</v>
      </c>
      <c r="F414" s="124"/>
      <c r="G414" s="217" t="s">
        <v>269</v>
      </c>
      <c r="H414" s="95"/>
      <c r="I414" s="95"/>
      <c r="J414" s="82"/>
    </row>
    <row r="415" spans="2:9" ht="24.75" customHeight="1">
      <c r="B415" s="648"/>
      <c r="C415" s="100"/>
      <c r="D415" s="101"/>
      <c r="E415" s="101"/>
      <c r="F415" s="126"/>
      <c r="G415" s="102"/>
      <c r="H415" s="103"/>
      <c r="I415" s="98"/>
    </row>
    <row r="416" ht="13.5">
      <c r="B416" s="185" t="s">
        <v>284</v>
      </c>
    </row>
    <row r="417" ht="13.5">
      <c r="B417" s="185" t="s">
        <v>270</v>
      </c>
    </row>
    <row r="418" ht="13.5">
      <c r="B418" s="185" t="s">
        <v>650</v>
      </c>
    </row>
    <row r="419" ht="15.75" customHeight="1">
      <c r="B419" s="185" t="s">
        <v>320</v>
      </c>
    </row>
    <row r="420" ht="15.75" customHeight="1">
      <c r="B420" s="185"/>
    </row>
    <row r="421" ht="18" customHeight="1">
      <c r="A421" s="338" t="s">
        <v>184</v>
      </c>
    </row>
    <row r="422" spans="2:9" ht="34.5" customHeight="1">
      <c r="B422" s="87" t="s">
        <v>181</v>
      </c>
      <c r="C422" s="220"/>
      <c r="D422" s="642" t="s">
        <v>182</v>
      </c>
      <c r="E422" s="643"/>
      <c r="F422" s="644" t="s">
        <v>400</v>
      </c>
      <c r="G422" s="645"/>
      <c r="H422" s="645"/>
      <c r="I422" s="643"/>
    </row>
    <row r="423" spans="2:9" ht="13.5">
      <c r="B423" s="87" t="s">
        <v>170</v>
      </c>
      <c r="C423" s="220" t="s">
        <v>171</v>
      </c>
      <c r="D423" s="237" t="s">
        <v>283</v>
      </c>
      <c r="E423" s="221" t="s">
        <v>230</v>
      </c>
      <c r="F423" s="218" t="s">
        <v>364</v>
      </c>
      <c r="G423" s="146" t="s">
        <v>230</v>
      </c>
      <c r="H423" s="87" t="s">
        <v>172</v>
      </c>
      <c r="I423" s="87" t="s">
        <v>173</v>
      </c>
    </row>
    <row r="424" spans="2:9" ht="24.75" customHeight="1">
      <c r="B424" s="337" t="s">
        <v>657</v>
      </c>
      <c r="C424" s="333" t="s">
        <v>619</v>
      </c>
      <c r="D424" s="88">
        <v>190</v>
      </c>
      <c r="E424" s="88" t="s">
        <v>169</v>
      </c>
      <c r="F424" s="238"/>
      <c r="G424" s="239" t="s">
        <v>401</v>
      </c>
      <c r="H424" s="95">
        <f aca="true" t="shared" si="14" ref="H424:H439">D424*F424</f>
        <v>0</v>
      </c>
      <c r="I424" s="90"/>
    </row>
    <row r="425" spans="2:9" ht="24.75" customHeight="1">
      <c r="B425" s="91"/>
      <c r="C425" s="334" t="s">
        <v>658</v>
      </c>
      <c r="D425" s="93"/>
      <c r="E425" s="94" t="s">
        <v>169</v>
      </c>
      <c r="F425" s="330"/>
      <c r="G425" s="217" t="s">
        <v>620</v>
      </c>
      <c r="H425" s="95">
        <f t="shared" si="14"/>
        <v>0</v>
      </c>
      <c r="I425" s="96"/>
    </row>
    <row r="426" spans="2:9" ht="24.75" customHeight="1">
      <c r="B426" s="91"/>
      <c r="C426" s="334" t="s">
        <v>651</v>
      </c>
      <c r="D426" s="93">
        <v>1.6</v>
      </c>
      <c r="E426" s="93" t="s">
        <v>231</v>
      </c>
      <c r="F426" s="124"/>
      <c r="G426" s="145" t="s">
        <v>112</v>
      </c>
      <c r="H426" s="95">
        <f t="shared" si="14"/>
        <v>0</v>
      </c>
      <c r="I426" s="96"/>
    </row>
    <row r="427" spans="2:9" ht="24.75" customHeight="1">
      <c r="B427" s="91"/>
      <c r="C427" s="334" t="s">
        <v>634</v>
      </c>
      <c r="D427" s="93">
        <v>5.85</v>
      </c>
      <c r="E427" s="216" t="s">
        <v>285</v>
      </c>
      <c r="F427" s="124"/>
      <c r="G427" s="217" t="s">
        <v>286</v>
      </c>
      <c r="H427" s="95">
        <f t="shared" si="14"/>
        <v>0</v>
      </c>
      <c r="I427" s="96"/>
    </row>
    <row r="428" spans="2:9" ht="24.75" customHeight="1">
      <c r="B428" s="91"/>
      <c r="C428" s="334" t="s">
        <v>186</v>
      </c>
      <c r="D428" s="93">
        <v>4.9</v>
      </c>
      <c r="E428" s="216" t="s">
        <v>285</v>
      </c>
      <c r="F428" s="124"/>
      <c r="G428" s="217" t="s">
        <v>286</v>
      </c>
      <c r="H428" s="95">
        <f t="shared" si="14"/>
        <v>0</v>
      </c>
      <c r="I428" s="96"/>
    </row>
    <row r="429" spans="2:9" ht="24.75" customHeight="1">
      <c r="B429" s="91"/>
      <c r="C429" s="334" t="s">
        <v>185</v>
      </c>
      <c r="D429" s="93">
        <v>6.1</v>
      </c>
      <c r="E429" s="216" t="s">
        <v>285</v>
      </c>
      <c r="F429" s="124"/>
      <c r="G429" s="217" t="s">
        <v>286</v>
      </c>
      <c r="H429" s="95">
        <f t="shared" si="14"/>
        <v>0</v>
      </c>
      <c r="I429" s="96"/>
    </row>
    <row r="430" spans="2:9" ht="24.75" customHeight="1">
      <c r="B430" s="91"/>
      <c r="C430" s="335" t="s">
        <v>265</v>
      </c>
      <c r="D430" s="93">
        <v>5</v>
      </c>
      <c r="E430" s="216" t="s">
        <v>285</v>
      </c>
      <c r="F430" s="124"/>
      <c r="G430" s="217" t="s">
        <v>286</v>
      </c>
      <c r="H430" s="95">
        <f t="shared" si="14"/>
        <v>0</v>
      </c>
      <c r="I430" s="96"/>
    </row>
    <row r="431" spans="2:9" ht="24.75" customHeight="1">
      <c r="B431" s="91"/>
      <c r="C431" s="335" t="s">
        <v>621</v>
      </c>
      <c r="D431" s="93">
        <v>4.5</v>
      </c>
      <c r="E431" s="216" t="s">
        <v>285</v>
      </c>
      <c r="F431" s="124"/>
      <c r="G431" s="217" t="s">
        <v>286</v>
      </c>
      <c r="H431" s="95">
        <f t="shared" si="14"/>
        <v>0</v>
      </c>
      <c r="I431" s="96"/>
    </row>
    <row r="432" spans="2:9" ht="24.75" customHeight="1">
      <c r="B432" s="91"/>
      <c r="C432" s="335" t="s">
        <v>635</v>
      </c>
      <c r="D432" s="93">
        <v>5.5</v>
      </c>
      <c r="E432" s="216" t="s">
        <v>285</v>
      </c>
      <c r="F432" s="124"/>
      <c r="G432" s="217" t="s">
        <v>286</v>
      </c>
      <c r="H432" s="95">
        <f t="shared" si="14"/>
        <v>0</v>
      </c>
      <c r="I432" s="96"/>
    </row>
    <row r="433" spans="2:9" ht="24.75" customHeight="1">
      <c r="B433" s="91"/>
      <c r="C433" s="334" t="s">
        <v>652</v>
      </c>
      <c r="D433" s="93">
        <v>0.2</v>
      </c>
      <c r="E433" s="216" t="s">
        <v>285</v>
      </c>
      <c r="F433" s="124"/>
      <c r="G433" s="217" t="s">
        <v>286</v>
      </c>
      <c r="H433" s="95">
        <f t="shared" si="14"/>
        <v>0</v>
      </c>
      <c r="I433" s="96"/>
    </row>
    <row r="434" spans="2:9" ht="24.75" customHeight="1">
      <c r="B434" s="91"/>
      <c r="C434" s="334" t="s">
        <v>176</v>
      </c>
      <c r="D434" s="93">
        <v>7.6</v>
      </c>
      <c r="E434" s="216" t="s">
        <v>285</v>
      </c>
      <c r="F434" s="124"/>
      <c r="G434" s="217" t="s">
        <v>286</v>
      </c>
      <c r="H434" s="95">
        <f t="shared" si="14"/>
        <v>0</v>
      </c>
      <c r="I434" s="96"/>
    </row>
    <row r="435" spans="2:9" ht="24.75" customHeight="1">
      <c r="B435" s="91"/>
      <c r="C435" s="335" t="s">
        <v>264</v>
      </c>
      <c r="D435" s="93">
        <v>5.15</v>
      </c>
      <c r="E435" s="216" t="s">
        <v>285</v>
      </c>
      <c r="F435" s="124"/>
      <c r="G435" s="217" t="s">
        <v>286</v>
      </c>
      <c r="H435" s="95">
        <f t="shared" si="14"/>
        <v>0</v>
      </c>
      <c r="I435" s="96"/>
    </row>
    <row r="436" spans="2:9" ht="24.75" customHeight="1">
      <c r="B436" s="91"/>
      <c r="C436" s="335" t="s">
        <v>271</v>
      </c>
      <c r="D436" s="93">
        <v>3.5</v>
      </c>
      <c r="E436" s="93" t="s">
        <v>231</v>
      </c>
      <c r="F436" s="124"/>
      <c r="G436" s="145" t="s">
        <v>112</v>
      </c>
      <c r="H436" s="95">
        <f t="shared" si="14"/>
        <v>0</v>
      </c>
      <c r="I436" s="96"/>
    </row>
    <row r="437" spans="2:9" ht="24.75" customHeight="1">
      <c r="B437" s="91"/>
      <c r="C437" s="335" t="s">
        <v>177</v>
      </c>
      <c r="D437" s="93">
        <v>24</v>
      </c>
      <c r="E437" s="216" t="s">
        <v>268</v>
      </c>
      <c r="F437" s="124"/>
      <c r="G437" s="217" t="s">
        <v>269</v>
      </c>
      <c r="H437" s="95">
        <f t="shared" si="14"/>
        <v>0</v>
      </c>
      <c r="I437" s="96"/>
    </row>
    <row r="438" spans="2:9" ht="24.75" customHeight="1">
      <c r="B438" s="91"/>
      <c r="C438" s="334" t="s">
        <v>178</v>
      </c>
      <c r="D438" s="93">
        <v>24</v>
      </c>
      <c r="E438" s="216" t="s">
        <v>268</v>
      </c>
      <c r="F438" s="124"/>
      <c r="G438" s="217" t="s">
        <v>269</v>
      </c>
      <c r="H438" s="95">
        <f t="shared" si="14"/>
        <v>0</v>
      </c>
      <c r="I438" s="96"/>
    </row>
    <row r="439" spans="2:9" ht="24.75" customHeight="1">
      <c r="B439" s="91"/>
      <c r="C439" s="334" t="s">
        <v>179</v>
      </c>
      <c r="D439" s="93">
        <v>24</v>
      </c>
      <c r="E439" s="216" t="s">
        <v>268</v>
      </c>
      <c r="F439" s="124"/>
      <c r="G439" s="217" t="s">
        <v>269</v>
      </c>
      <c r="H439" s="95">
        <f t="shared" si="14"/>
        <v>0</v>
      </c>
      <c r="I439" s="96"/>
    </row>
    <row r="440" spans="2:9" ht="24.75" customHeight="1">
      <c r="B440" s="91"/>
      <c r="C440" s="334"/>
      <c r="D440" s="93"/>
      <c r="E440" s="216"/>
      <c r="F440" s="124"/>
      <c r="G440" s="217"/>
      <c r="H440" s="95"/>
      <c r="I440" s="96"/>
    </row>
    <row r="441" spans="2:9" ht="24.75" customHeight="1">
      <c r="B441" s="91"/>
      <c r="C441" s="336"/>
      <c r="D441" s="97"/>
      <c r="E441" s="97"/>
      <c r="F441" s="125"/>
      <c r="G441" s="127"/>
      <c r="H441" s="98"/>
      <c r="I441" s="95"/>
    </row>
    <row r="442" spans="2:10" ht="24.75" customHeight="1">
      <c r="B442" s="99"/>
      <c r="C442" s="92"/>
      <c r="D442" s="93"/>
      <c r="E442" s="102"/>
      <c r="F442" s="124"/>
      <c r="G442" s="102"/>
      <c r="H442" s="95">
        <f>SUM(H424:H441)</f>
        <v>0</v>
      </c>
      <c r="I442" s="98"/>
      <c r="J442" s="82"/>
    </row>
    <row r="443" spans="2:9" ht="24.75" customHeight="1">
      <c r="B443" s="337" t="s">
        <v>656</v>
      </c>
      <c r="C443" s="333" t="s">
        <v>232</v>
      </c>
      <c r="D443" s="88">
        <v>6.2</v>
      </c>
      <c r="E443" s="93" t="s">
        <v>129</v>
      </c>
      <c r="F443" s="123"/>
      <c r="G443" s="217" t="s">
        <v>286</v>
      </c>
      <c r="H443" s="89">
        <f>D443*F443</f>
        <v>0</v>
      </c>
      <c r="I443" s="90"/>
    </row>
    <row r="444" spans="2:9" ht="24.75" customHeight="1">
      <c r="B444" s="91"/>
      <c r="C444" s="334" t="s">
        <v>636</v>
      </c>
      <c r="D444" s="93">
        <v>9</v>
      </c>
      <c r="E444" s="93" t="s">
        <v>129</v>
      </c>
      <c r="F444" s="124"/>
      <c r="G444" s="217" t="s">
        <v>286</v>
      </c>
      <c r="H444" s="95">
        <f aca="true" t="shared" si="15" ref="H444:H464">D444*F444</f>
        <v>0</v>
      </c>
      <c r="I444" s="96"/>
    </row>
    <row r="445" spans="2:9" ht="24.75" customHeight="1">
      <c r="B445" s="91"/>
      <c r="C445" s="334" t="s">
        <v>619</v>
      </c>
      <c r="D445" s="93">
        <v>190</v>
      </c>
      <c r="E445" s="93" t="s">
        <v>169</v>
      </c>
      <c r="F445" s="330"/>
      <c r="G445" s="331" t="s">
        <v>401</v>
      </c>
      <c r="H445" s="95">
        <f t="shared" si="15"/>
        <v>0</v>
      </c>
      <c r="I445" s="96"/>
    </row>
    <row r="446" spans="2:9" ht="24.75" customHeight="1">
      <c r="B446" s="91"/>
      <c r="C446" s="334" t="s">
        <v>658</v>
      </c>
      <c r="D446" s="93"/>
      <c r="E446" s="94" t="s">
        <v>169</v>
      </c>
      <c r="F446" s="330"/>
      <c r="G446" s="217" t="s">
        <v>620</v>
      </c>
      <c r="H446" s="95">
        <f t="shared" si="15"/>
        <v>0</v>
      </c>
      <c r="I446" s="96"/>
    </row>
    <row r="447" spans="2:9" ht="24.75" customHeight="1">
      <c r="B447" s="91"/>
      <c r="C447" s="334" t="s">
        <v>92</v>
      </c>
      <c r="D447" s="93">
        <v>1.6</v>
      </c>
      <c r="E447" s="93" t="s">
        <v>231</v>
      </c>
      <c r="F447" s="124"/>
      <c r="G447" s="145" t="s">
        <v>112</v>
      </c>
      <c r="H447" s="95">
        <f t="shared" si="15"/>
        <v>0</v>
      </c>
      <c r="I447" s="96"/>
    </row>
    <row r="448" spans="2:9" ht="24.75" customHeight="1">
      <c r="B448" s="91"/>
      <c r="C448" s="334" t="s">
        <v>187</v>
      </c>
      <c r="D448" s="93">
        <v>5.85</v>
      </c>
      <c r="E448" s="93" t="s">
        <v>129</v>
      </c>
      <c r="F448" s="124"/>
      <c r="G448" s="217" t="s">
        <v>286</v>
      </c>
      <c r="H448" s="95">
        <f t="shared" si="15"/>
        <v>0</v>
      </c>
      <c r="I448" s="96"/>
    </row>
    <row r="449" spans="2:9" ht="24.75" customHeight="1">
      <c r="B449" s="91"/>
      <c r="C449" s="334" t="s">
        <v>186</v>
      </c>
      <c r="D449" s="93">
        <v>4.9</v>
      </c>
      <c r="E449" s="93" t="s">
        <v>129</v>
      </c>
      <c r="F449" s="124"/>
      <c r="G449" s="217" t="s">
        <v>286</v>
      </c>
      <c r="H449" s="95">
        <f t="shared" si="15"/>
        <v>0</v>
      </c>
      <c r="I449" s="96"/>
    </row>
    <row r="450" spans="2:9" ht="24.75" customHeight="1">
      <c r="B450" s="91"/>
      <c r="C450" s="334" t="s">
        <v>185</v>
      </c>
      <c r="D450" s="93">
        <v>6.1</v>
      </c>
      <c r="E450" s="93" t="s">
        <v>129</v>
      </c>
      <c r="F450" s="124"/>
      <c r="G450" s="217" t="s">
        <v>286</v>
      </c>
      <c r="H450" s="95">
        <f t="shared" si="15"/>
        <v>0</v>
      </c>
      <c r="I450" s="96"/>
    </row>
    <row r="451" spans="2:9" ht="24.75" customHeight="1">
      <c r="B451" s="91"/>
      <c r="C451" s="334" t="s">
        <v>174</v>
      </c>
      <c r="D451" s="93">
        <v>6.9</v>
      </c>
      <c r="E451" s="93" t="s">
        <v>129</v>
      </c>
      <c r="F451" s="124"/>
      <c r="G451" s="217" t="s">
        <v>286</v>
      </c>
      <c r="H451" s="95">
        <f t="shared" si="15"/>
        <v>0</v>
      </c>
      <c r="I451" s="96"/>
    </row>
    <row r="452" spans="2:9" ht="24.75" customHeight="1">
      <c r="B452" s="91"/>
      <c r="C452" s="335" t="s">
        <v>265</v>
      </c>
      <c r="D452" s="93">
        <v>5</v>
      </c>
      <c r="E452" s="216" t="s">
        <v>285</v>
      </c>
      <c r="F452" s="124"/>
      <c r="G452" s="217" t="s">
        <v>286</v>
      </c>
      <c r="H452" s="95">
        <f t="shared" si="15"/>
        <v>0</v>
      </c>
      <c r="I452" s="96"/>
    </row>
    <row r="453" spans="2:9" ht="24.75" customHeight="1">
      <c r="B453" s="91"/>
      <c r="C453" s="335" t="s">
        <v>621</v>
      </c>
      <c r="D453" s="93">
        <v>4.5</v>
      </c>
      <c r="E453" s="216" t="s">
        <v>285</v>
      </c>
      <c r="F453" s="124"/>
      <c r="G453" s="217" t="s">
        <v>286</v>
      </c>
      <c r="H453" s="95">
        <f t="shared" si="15"/>
        <v>0</v>
      </c>
      <c r="I453" s="96"/>
    </row>
    <row r="454" spans="2:9" ht="24.75" customHeight="1">
      <c r="B454" s="91"/>
      <c r="C454" s="335" t="s">
        <v>635</v>
      </c>
      <c r="D454" s="93">
        <v>5.5</v>
      </c>
      <c r="E454" s="216" t="s">
        <v>285</v>
      </c>
      <c r="F454" s="124"/>
      <c r="G454" s="217" t="s">
        <v>286</v>
      </c>
      <c r="H454" s="95">
        <f t="shared" si="15"/>
        <v>0</v>
      </c>
      <c r="I454" s="96"/>
    </row>
    <row r="455" spans="2:9" ht="24.75" customHeight="1">
      <c r="B455" s="91"/>
      <c r="C455" s="334" t="s">
        <v>175</v>
      </c>
      <c r="D455" s="93">
        <f>D434</f>
        <v>7.6</v>
      </c>
      <c r="E455" s="93" t="s">
        <v>129</v>
      </c>
      <c r="F455" s="124"/>
      <c r="G455" s="217" t="s">
        <v>286</v>
      </c>
      <c r="H455" s="95">
        <f t="shared" si="15"/>
        <v>0</v>
      </c>
      <c r="I455" s="96"/>
    </row>
    <row r="456" spans="2:9" ht="24.75" customHeight="1">
      <c r="B456" s="91"/>
      <c r="C456" s="334" t="s">
        <v>176</v>
      </c>
      <c r="D456" s="93">
        <v>7.6</v>
      </c>
      <c r="E456" s="93" t="s">
        <v>129</v>
      </c>
      <c r="F456" s="124"/>
      <c r="G456" s="217" t="s">
        <v>286</v>
      </c>
      <c r="H456" s="95">
        <f t="shared" si="15"/>
        <v>0</v>
      </c>
      <c r="I456" s="96"/>
    </row>
    <row r="457" spans="2:9" ht="24.75" customHeight="1">
      <c r="B457" s="91"/>
      <c r="C457" s="335" t="s">
        <v>91</v>
      </c>
      <c r="D457" s="93">
        <v>5.15</v>
      </c>
      <c r="E457" s="93" t="s">
        <v>129</v>
      </c>
      <c r="F457" s="124"/>
      <c r="G457" s="217" t="s">
        <v>286</v>
      </c>
      <c r="H457" s="95">
        <f t="shared" si="15"/>
        <v>0</v>
      </c>
      <c r="I457" s="96"/>
    </row>
    <row r="458" spans="2:9" ht="24.75" customHeight="1">
      <c r="B458" s="91"/>
      <c r="C458" s="335" t="s">
        <v>266</v>
      </c>
      <c r="D458" s="93">
        <v>7.6</v>
      </c>
      <c r="E458" s="93" t="s">
        <v>129</v>
      </c>
      <c r="F458" s="124"/>
      <c r="G458" s="217" t="s">
        <v>286</v>
      </c>
      <c r="H458" s="95">
        <f t="shared" si="15"/>
        <v>0</v>
      </c>
      <c r="I458" s="96"/>
    </row>
    <row r="459" spans="2:9" ht="24.75" customHeight="1">
      <c r="B459" s="91"/>
      <c r="C459" s="335" t="s">
        <v>648</v>
      </c>
      <c r="D459" s="93">
        <v>3.5</v>
      </c>
      <c r="E459" s="93" t="s">
        <v>231</v>
      </c>
      <c r="F459" s="124"/>
      <c r="G459" s="145" t="s">
        <v>112</v>
      </c>
      <c r="H459" s="95">
        <f t="shared" si="15"/>
        <v>0</v>
      </c>
      <c r="I459" s="96"/>
    </row>
    <row r="460" spans="2:9" ht="24.75" customHeight="1">
      <c r="B460" s="91"/>
      <c r="C460" s="335" t="s">
        <v>649</v>
      </c>
      <c r="D460" s="93">
        <v>6</v>
      </c>
      <c r="E460" s="93" t="s">
        <v>231</v>
      </c>
      <c r="F460" s="124"/>
      <c r="G460" s="145" t="s">
        <v>112</v>
      </c>
      <c r="H460" s="95">
        <f t="shared" si="15"/>
        <v>0</v>
      </c>
      <c r="I460" s="96"/>
    </row>
    <row r="461" spans="2:9" ht="24.75" customHeight="1">
      <c r="B461" s="91"/>
      <c r="C461" s="335" t="s">
        <v>622</v>
      </c>
      <c r="D461" s="93">
        <v>6.2</v>
      </c>
      <c r="E461" s="216" t="s">
        <v>268</v>
      </c>
      <c r="F461" s="124"/>
      <c r="G461" s="217" t="s">
        <v>269</v>
      </c>
      <c r="H461" s="95">
        <f t="shared" si="15"/>
        <v>0</v>
      </c>
      <c r="I461" s="96"/>
    </row>
    <row r="462" spans="2:9" ht="24.75" customHeight="1">
      <c r="B462" s="91"/>
      <c r="C462" s="335" t="s">
        <v>177</v>
      </c>
      <c r="D462" s="93">
        <v>24</v>
      </c>
      <c r="E462" s="216" t="s">
        <v>268</v>
      </c>
      <c r="F462" s="124"/>
      <c r="G462" s="217" t="s">
        <v>269</v>
      </c>
      <c r="H462" s="95">
        <f t="shared" si="15"/>
        <v>0</v>
      </c>
      <c r="I462" s="96"/>
    </row>
    <row r="463" spans="2:9" ht="24.75" customHeight="1">
      <c r="B463" s="91"/>
      <c r="C463" s="334" t="s">
        <v>178</v>
      </c>
      <c r="D463" s="93">
        <v>24</v>
      </c>
      <c r="E463" s="216" t="s">
        <v>268</v>
      </c>
      <c r="F463" s="124"/>
      <c r="G463" s="217" t="s">
        <v>269</v>
      </c>
      <c r="H463" s="95">
        <f t="shared" si="15"/>
        <v>0</v>
      </c>
      <c r="I463" s="95"/>
    </row>
    <row r="464" spans="2:9" ht="24.75" customHeight="1">
      <c r="B464" s="91"/>
      <c r="C464" s="334" t="s">
        <v>179</v>
      </c>
      <c r="D464" s="93">
        <v>24</v>
      </c>
      <c r="E464" s="216" t="s">
        <v>268</v>
      </c>
      <c r="F464" s="124"/>
      <c r="G464" s="217" t="s">
        <v>269</v>
      </c>
      <c r="H464" s="95">
        <f t="shared" si="15"/>
        <v>0</v>
      </c>
      <c r="I464" s="95"/>
    </row>
    <row r="465" spans="2:9" ht="24.75" customHeight="1">
      <c r="B465" s="91"/>
      <c r="C465" s="334"/>
      <c r="D465" s="93"/>
      <c r="E465" s="93"/>
      <c r="F465" s="124"/>
      <c r="G465" s="94"/>
      <c r="H465" s="95"/>
      <c r="I465" s="95"/>
    </row>
    <row r="466" spans="2:10" ht="24.75" customHeight="1">
      <c r="B466" s="99"/>
      <c r="C466" s="100"/>
      <c r="D466" s="101"/>
      <c r="E466" s="101"/>
      <c r="F466" s="126"/>
      <c r="G466" s="102"/>
      <c r="H466" s="103">
        <f>SUM(H443:H465)</f>
        <v>0</v>
      </c>
      <c r="I466" s="98">
        <f>SUM(H442,H466)</f>
        <v>0</v>
      </c>
      <c r="J466" s="82"/>
    </row>
    <row r="467" spans="2:9" ht="24.75" customHeight="1">
      <c r="B467" s="646" t="s">
        <v>363</v>
      </c>
      <c r="C467" s="334" t="s">
        <v>180</v>
      </c>
      <c r="D467" s="93">
        <v>24</v>
      </c>
      <c r="E467" s="216" t="s">
        <v>268</v>
      </c>
      <c r="F467" s="124"/>
      <c r="G467" s="217" t="s">
        <v>269</v>
      </c>
      <c r="H467" s="89"/>
      <c r="I467" s="90"/>
    </row>
    <row r="468" spans="2:9" ht="24.75" customHeight="1">
      <c r="B468" s="647"/>
      <c r="C468" s="335" t="s">
        <v>267</v>
      </c>
      <c r="D468" s="93">
        <v>24</v>
      </c>
      <c r="E468" s="216" t="s">
        <v>268</v>
      </c>
      <c r="F468" s="124"/>
      <c r="G468" s="217" t="s">
        <v>269</v>
      </c>
      <c r="H468" s="95"/>
      <c r="I468" s="96"/>
    </row>
    <row r="469" spans="2:10" ht="24.75" customHeight="1">
      <c r="B469" s="647"/>
      <c r="C469" s="335" t="s">
        <v>386</v>
      </c>
      <c r="D469" s="93"/>
      <c r="E469" s="93"/>
      <c r="F469" s="124"/>
      <c r="G469" s="94"/>
      <c r="H469" s="95"/>
      <c r="I469" s="95"/>
      <c r="J469" s="82"/>
    </row>
    <row r="470" spans="2:9" ht="24.75" customHeight="1">
      <c r="B470" s="648"/>
      <c r="C470" s="100"/>
      <c r="D470" s="101"/>
      <c r="E470" s="101"/>
      <c r="F470" s="126"/>
      <c r="G470" s="102"/>
      <c r="H470" s="103">
        <f>SUM(F467:F468)</f>
        <v>0</v>
      </c>
      <c r="I470" s="98">
        <f>SUM(I466,H470)</f>
        <v>0</v>
      </c>
    </row>
    <row r="471" spans="2:9" ht="24.75" customHeight="1">
      <c r="B471" s="646" t="s">
        <v>362</v>
      </c>
      <c r="C471" s="258" t="s">
        <v>655</v>
      </c>
      <c r="D471" s="262" t="s">
        <v>406</v>
      </c>
      <c r="E471" s="88" t="s">
        <v>129</v>
      </c>
      <c r="F471" s="124"/>
      <c r="G471" s="217" t="s">
        <v>107</v>
      </c>
      <c r="H471" s="89"/>
      <c r="I471" s="90"/>
    </row>
    <row r="472" spans="2:9" ht="24.75" customHeight="1">
      <c r="B472" s="647"/>
      <c r="C472" s="334" t="s">
        <v>180</v>
      </c>
      <c r="D472" s="93">
        <v>24</v>
      </c>
      <c r="E472" s="216" t="s">
        <v>268</v>
      </c>
      <c r="F472" s="124"/>
      <c r="G472" s="217" t="s">
        <v>269</v>
      </c>
      <c r="H472" s="95"/>
      <c r="I472" s="96"/>
    </row>
    <row r="473" spans="2:9" ht="24.75" customHeight="1">
      <c r="B473" s="647"/>
      <c r="C473" s="335" t="s">
        <v>653</v>
      </c>
      <c r="D473" s="93">
        <v>20</v>
      </c>
      <c r="E473" s="216" t="s">
        <v>268</v>
      </c>
      <c r="F473" s="124"/>
      <c r="G473" s="217" t="s">
        <v>269</v>
      </c>
      <c r="H473" s="95"/>
      <c r="I473" s="96"/>
    </row>
    <row r="474" spans="2:10" ht="24.75" customHeight="1">
      <c r="B474" s="647"/>
      <c r="C474" s="334" t="s">
        <v>654</v>
      </c>
      <c r="D474" s="93">
        <v>24</v>
      </c>
      <c r="E474" s="216" t="s">
        <v>268</v>
      </c>
      <c r="F474" s="124"/>
      <c r="G474" s="217" t="s">
        <v>269</v>
      </c>
      <c r="H474" s="95"/>
      <c r="I474" s="95"/>
      <c r="J474" s="82"/>
    </row>
    <row r="475" spans="2:9" ht="24.75" customHeight="1">
      <c r="B475" s="648"/>
      <c r="C475" s="100"/>
      <c r="D475" s="101"/>
      <c r="E475" s="101"/>
      <c r="F475" s="126"/>
      <c r="G475" s="102"/>
      <c r="H475" s="103"/>
      <c r="I475" s="98"/>
    </row>
    <row r="476" ht="13.5">
      <c r="B476" s="185" t="s">
        <v>284</v>
      </c>
    </row>
    <row r="477" ht="13.5">
      <c r="B477" s="185" t="s">
        <v>270</v>
      </c>
    </row>
    <row r="478" ht="13.5">
      <c r="B478" s="185" t="s">
        <v>650</v>
      </c>
    </row>
    <row r="479" ht="15.75" customHeight="1">
      <c r="B479" s="185" t="s">
        <v>320</v>
      </c>
    </row>
    <row r="480" ht="15.75" customHeight="1">
      <c r="B480" s="185"/>
    </row>
    <row r="481" ht="18" customHeight="1">
      <c r="A481" s="338" t="s">
        <v>184</v>
      </c>
    </row>
    <row r="482" spans="2:9" ht="34.5" customHeight="1">
      <c r="B482" s="87" t="s">
        <v>181</v>
      </c>
      <c r="C482" s="220"/>
      <c r="D482" s="642" t="s">
        <v>182</v>
      </c>
      <c r="E482" s="643"/>
      <c r="F482" s="644" t="s">
        <v>400</v>
      </c>
      <c r="G482" s="645"/>
      <c r="H482" s="645"/>
      <c r="I482" s="643"/>
    </row>
    <row r="483" spans="2:9" ht="13.5">
      <c r="B483" s="87" t="s">
        <v>170</v>
      </c>
      <c r="C483" s="220" t="s">
        <v>171</v>
      </c>
      <c r="D483" s="237" t="s">
        <v>283</v>
      </c>
      <c r="E483" s="221" t="s">
        <v>230</v>
      </c>
      <c r="F483" s="218" t="s">
        <v>364</v>
      </c>
      <c r="G483" s="146" t="s">
        <v>230</v>
      </c>
      <c r="H483" s="87" t="s">
        <v>172</v>
      </c>
      <c r="I483" s="87" t="s">
        <v>173</v>
      </c>
    </row>
    <row r="484" spans="2:9" ht="24.75" customHeight="1">
      <c r="B484" s="337" t="s">
        <v>657</v>
      </c>
      <c r="C484" s="333" t="s">
        <v>619</v>
      </c>
      <c r="D484" s="88">
        <v>190</v>
      </c>
      <c r="E484" s="88" t="s">
        <v>169</v>
      </c>
      <c r="F484" s="238"/>
      <c r="G484" s="239" t="s">
        <v>401</v>
      </c>
      <c r="H484" s="95">
        <f aca="true" t="shared" si="16" ref="H484:H499">D484*F484</f>
        <v>0</v>
      </c>
      <c r="I484" s="90"/>
    </row>
    <row r="485" spans="2:9" ht="24.75" customHeight="1">
      <c r="B485" s="91"/>
      <c r="C485" s="334" t="s">
        <v>658</v>
      </c>
      <c r="D485" s="93"/>
      <c r="E485" s="94" t="s">
        <v>169</v>
      </c>
      <c r="F485" s="330"/>
      <c r="G485" s="217" t="s">
        <v>620</v>
      </c>
      <c r="H485" s="95">
        <f t="shared" si="16"/>
        <v>0</v>
      </c>
      <c r="I485" s="96"/>
    </row>
    <row r="486" spans="2:9" ht="24.75" customHeight="1">
      <c r="B486" s="91"/>
      <c r="C486" s="334" t="s">
        <v>651</v>
      </c>
      <c r="D486" s="93">
        <v>1.6</v>
      </c>
      <c r="E486" s="93" t="s">
        <v>231</v>
      </c>
      <c r="F486" s="124"/>
      <c r="G486" s="145" t="s">
        <v>112</v>
      </c>
      <c r="H486" s="95">
        <f t="shared" si="16"/>
        <v>0</v>
      </c>
      <c r="I486" s="96"/>
    </row>
    <row r="487" spans="2:9" ht="24.75" customHeight="1">
      <c r="B487" s="91"/>
      <c r="C487" s="334" t="s">
        <v>634</v>
      </c>
      <c r="D487" s="93">
        <v>5.85</v>
      </c>
      <c r="E487" s="216" t="s">
        <v>285</v>
      </c>
      <c r="F487" s="124"/>
      <c r="G487" s="217" t="s">
        <v>286</v>
      </c>
      <c r="H487" s="95">
        <f t="shared" si="16"/>
        <v>0</v>
      </c>
      <c r="I487" s="96"/>
    </row>
    <row r="488" spans="2:9" ht="24.75" customHeight="1">
      <c r="B488" s="91"/>
      <c r="C488" s="334" t="s">
        <v>186</v>
      </c>
      <c r="D488" s="93">
        <v>4.9</v>
      </c>
      <c r="E488" s="216" t="s">
        <v>285</v>
      </c>
      <c r="F488" s="124"/>
      <c r="G488" s="217" t="s">
        <v>286</v>
      </c>
      <c r="H488" s="95">
        <f t="shared" si="16"/>
        <v>0</v>
      </c>
      <c r="I488" s="96"/>
    </row>
    <row r="489" spans="2:9" ht="24.75" customHeight="1">
      <c r="B489" s="91"/>
      <c r="C489" s="334" t="s">
        <v>185</v>
      </c>
      <c r="D489" s="93">
        <v>6.1</v>
      </c>
      <c r="E489" s="216" t="s">
        <v>285</v>
      </c>
      <c r="F489" s="124"/>
      <c r="G489" s="217" t="s">
        <v>286</v>
      </c>
      <c r="H489" s="95">
        <f t="shared" si="16"/>
        <v>0</v>
      </c>
      <c r="I489" s="96"/>
    </row>
    <row r="490" spans="2:9" ht="24.75" customHeight="1">
      <c r="B490" s="91"/>
      <c r="C490" s="335" t="s">
        <v>265</v>
      </c>
      <c r="D490" s="93">
        <v>5</v>
      </c>
      <c r="E490" s="216" t="s">
        <v>285</v>
      </c>
      <c r="F490" s="124"/>
      <c r="G490" s="217" t="s">
        <v>286</v>
      </c>
      <c r="H490" s="95">
        <f t="shared" si="16"/>
        <v>0</v>
      </c>
      <c r="I490" s="96"/>
    </row>
    <row r="491" spans="2:9" ht="24.75" customHeight="1">
      <c r="B491" s="91"/>
      <c r="C491" s="335" t="s">
        <v>621</v>
      </c>
      <c r="D491" s="93">
        <v>4.5</v>
      </c>
      <c r="E491" s="216" t="s">
        <v>285</v>
      </c>
      <c r="F491" s="124"/>
      <c r="G491" s="217" t="s">
        <v>286</v>
      </c>
      <c r="H491" s="95">
        <f t="shared" si="16"/>
        <v>0</v>
      </c>
      <c r="I491" s="96"/>
    </row>
    <row r="492" spans="2:9" ht="24.75" customHeight="1">
      <c r="B492" s="91"/>
      <c r="C492" s="335" t="s">
        <v>635</v>
      </c>
      <c r="D492" s="93">
        <v>5.5</v>
      </c>
      <c r="E492" s="216" t="s">
        <v>285</v>
      </c>
      <c r="F492" s="124"/>
      <c r="G492" s="217" t="s">
        <v>286</v>
      </c>
      <c r="H492" s="95">
        <f t="shared" si="16"/>
        <v>0</v>
      </c>
      <c r="I492" s="96"/>
    </row>
    <row r="493" spans="2:9" ht="24.75" customHeight="1">
      <c r="B493" s="91"/>
      <c r="C493" s="334" t="s">
        <v>652</v>
      </c>
      <c r="D493" s="93">
        <v>0.2</v>
      </c>
      <c r="E493" s="216" t="s">
        <v>285</v>
      </c>
      <c r="F493" s="124"/>
      <c r="G493" s="217" t="s">
        <v>286</v>
      </c>
      <c r="H493" s="95">
        <f t="shared" si="16"/>
        <v>0</v>
      </c>
      <c r="I493" s="96"/>
    </row>
    <row r="494" spans="2:9" ht="24.75" customHeight="1">
      <c r="B494" s="91"/>
      <c r="C494" s="334" t="s">
        <v>176</v>
      </c>
      <c r="D494" s="93">
        <v>7.6</v>
      </c>
      <c r="E494" s="216" t="s">
        <v>285</v>
      </c>
      <c r="F494" s="124"/>
      <c r="G494" s="217" t="s">
        <v>286</v>
      </c>
      <c r="H494" s="95">
        <f t="shared" si="16"/>
        <v>0</v>
      </c>
      <c r="I494" s="96"/>
    </row>
    <row r="495" spans="2:9" ht="24.75" customHeight="1">
      <c r="B495" s="91"/>
      <c r="C495" s="335" t="s">
        <v>264</v>
      </c>
      <c r="D495" s="93">
        <v>5.15</v>
      </c>
      <c r="E495" s="216" t="s">
        <v>285</v>
      </c>
      <c r="F495" s="124"/>
      <c r="G495" s="217" t="s">
        <v>286</v>
      </c>
      <c r="H495" s="95">
        <f t="shared" si="16"/>
        <v>0</v>
      </c>
      <c r="I495" s="96"/>
    </row>
    <row r="496" spans="2:9" ht="24.75" customHeight="1">
      <c r="B496" s="91"/>
      <c r="C496" s="335" t="s">
        <v>271</v>
      </c>
      <c r="D496" s="93">
        <v>3.5</v>
      </c>
      <c r="E496" s="93" t="s">
        <v>231</v>
      </c>
      <c r="F496" s="124"/>
      <c r="G496" s="145" t="s">
        <v>112</v>
      </c>
      <c r="H496" s="95">
        <f t="shared" si="16"/>
        <v>0</v>
      </c>
      <c r="I496" s="96"/>
    </row>
    <row r="497" spans="2:9" ht="24.75" customHeight="1">
      <c r="B497" s="91"/>
      <c r="C497" s="335" t="s">
        <v>177</v>
      </c>
      <c r="D497" s="93">
        <v>24</v>
      </c>
      <c r="E497" s="216" t="s">
        <v>268</v>
      </c>
      <c r="F497" s="124"/>
      <c r="G497" s="217" t="s">
        <v>269</v>
      </c>
      <c r="H497" s="95">
        <f t="shared" si="16"/>
        <v>0</v>
      </c>
      <c r="I497" s="96"/>
    </row>
    <row r="498" spans="2:9" ht="24.75" customHeight="1">
      <c r="B498" s="91"/>
      <c r="C498" s="334" t="s">
        <v>178</v>
      </c>
      <c r="D498" s="93">
        <v>24</v>
      </c>
      <c r="E498" s="216" t="s">
        <v>268</v>
      </c>
      <c r="F498" s="124"/>
      <c r="G498" s="217" t="s">
        <v>269</v>
      </c>
      <c r="H498" s="95">
        <f t="shared" si="16"/>
        <v>0</v>
      </c>
      <c r="I498" s="96"/>
    </row>
    <row r="499" spans="2:9" ht="24.75" customHeight="1">
      <c r="B499" s="91"/>
      <c r="C499" s="334" t="s">
        <v>179</v>
      </c>
      <c r="D499" s="93">
        <v>24</v>
      </c>
      <c r="E499" s="216" t="s">
        <v>268</v>
      </c>
      <c r="F499" s="124"/>
      <c r="G499" s="217" t="s">
        <v>269</v>
      </c>
      <c r="H499" s="95">
        <f t="shared" si="16"/>
        <v>0</v>
      </c>
      <c r="I499" s="96"/>
    </row>
    <row r="500" spans="2:9" ht="24.75" customHeight="1">
      <c r="B500" s="91"/>
      <c r="C500" s="334"/>
      <c r="D500" s="93"/>
      <c r="E500" s="216"/>
      <c r="F500" s="124"/>
      <c r="G500" s="217"/>
      <c r="H500" s="95"/>
      <c r="I500" s="96"/>
    </row>
    <row r="501" spans="2:9" ht="24.75" customHeight="1">
      <c r="B501" s="91"/>
      <c r="C501" s="336"/>
      <c r="D501" s="97"/>
      <c r="E501" s="97"/>
      <c r="F501" s="125"/>
      <c r="G501" s="127"/>
      <c r="H501" s="98"/>
      <c r="I501" s="95"/>
    </row>
    <row r="502" spans="2:10" ht="24.75" customHeight="1">
      <c r="B502" s="99"/>
      <c r="C502" s="92"/>
      <c r="D502" s="93"/>
      <c r="E502" s="102"/>
      <c r="F502" s="124"/>
      <c r="G502" s="102"/>
      <c r="H502" s="95">
        <f>SUM(H484:H501)</f>
        <v>0</v>
      </c>
      <c r="I502" s="98"/>
      <c r="J502" s="82"/>
    </row>
    <row r="503" spans="2:9" ht="24.75" customHeight="1">
      <c r="B503" s="337" t="s">
        <v>656</v>
      </c>
      <c r="C503" s="333" t="s">
        <v>232</v>
      </c>
      <c r="D503" s="88">
        <v>6.2</v>
      </c>
      <c r="E503" s="93" t="s">
        <v>129</v>
      </c>
      <c r="F503" s="123"/>
      <c r="G503" s="217" t="s">
        <v>286</v>
      </c>
      <c r="H503" s="89">
        <f>D503*F503</f>
        <v>0</v>
      </c>
      <c r="I503" s="90"/>
    </row>
    <row r="504" spans="2:9" ht="24.75" customHeight="1">
      <c r="B504" s="91"/>
      <c r="C504" s="334" t="s">
        <v>636</v>
      </c>
      <c r="D504" s="93">
        <v>9</v>
      </c>
      <c r="E504" s="93" t="s">
        <v>129</v>
      </c>
      <c r="F504" s="124"/>
      <c r="G504" s="217" t="s">
        <v>286</v>
      </c>
      <c r="H504" s="95">
        <f aca="true" t="shared" si="17" ref="H504:H524">D504*F504</f>
        <v>0</v>
      </c>
      <c r="I504" s="96"/>
    </row>
    <row r="505" spans="2:9" ht="24.75" customHeight="1">
      <c r="B505" s="91"/>
      <c r="C505" s="334" t="s">
        <v>619</v>
      </c>
      <c r="D505" s="93">
        <v>190</v>
      </c>
      <c r="E505" s="93" t="s">
        <v>169</v>
      </c>
      <c r="F505" s="330"/>
      <c r="G505" s="331" t="s">
        <v>401</v>
      </c>
      <c r="H505" s="95">
        <f t="shared" si="17"/>
        <v>0</v>
      </c>
      <c r="I505" s="96"/>
    </row>
    <row r="506" spans="2:9" ht="24.75" customHeight="1">
      <c r="B506" s="91"/>
      <c r="C506" s="334" t="s">
        <v>658</v>
      </c>
      <c r="D506" s="93"/>
      <c r="E506" s="94" t="s">
        <v>169</v>
      </c>
      <c r="F506" s="330"/>
      <c r="G506" s="217" t="s">
        <v>620</v>
      </c>
      <c r="H506" s="95">
        <f t="shared" si="17"/>
        <v>0</v>
      </c>
      <c r="I506" s="96"/>
    </row>
    <row r="507" spans="2:9" ht="24.75" customHeight="1">
      <c r="B507" s="91"/>
      <c r="C507" s="334" t="s">
        <v>92</v>
      </c>
      <c r="D507" s="93">
        <v>1.6</v>
      </c>
      <c r="E507" s="93" t="s">
        <v>231</v>
      </c>
      <c r="F507" s="124"/>
      <c r="G507" s="145" t="s">
        <v>112</v>
      </c>
      <c r="H507" s="95">
        <f t="shared" si="17"/>
        <v>0</v>
      </c>
      <c r="I507" s="96"/>
    </row>
    <row r="508" spans="2:9" ht="24.75" customHeight="1">
      <c r="B508" s="91"/>
      <c r="C508" s="334" t="s">
        <v>187</v>
      </c>
      <c r="D508" s="93">
        <v>5.85</v>
      </c>
      <c r="E508" s="93" t="s">
        <v>129</v>
      </c>
      <c r="F508" s="124"/>
      <c r="G508" s="217" t="s">
        <v>286</v>
      </c>
      <c r="H508" s="95">
        <f t="shared" si="17"/>
        <v>0</v>
      </c>
      <c r="I508" s="96"/>
    </row>
    <row r="509" spans="2:9" ht="24.75" customHeight="1">
      <c r="B509" s="91"/>
      <c r="C509" s="334" t="s">
        <v>186</v>
      </c>
      <c r="D509" s="93">
        <v>4.9</v>
      </c>
      <c r="E509" s="93" t="s">
        <v>129</v>
      </c>
      <c r="F509" s="124"/>
      <c r="G509" s="217" t="s">
        <v>286</v>
      </c>
      <c r="H509" s="95">
        <f t="shared" si="17"/>
        <v>0</v>
      </c>
      <c r="I509" s="96"/>
    </row>
    <row r="510" spans="2:9" ht="24.75" customHeight="1">
      <c r="B510" s="91"/>
      <c r="C510" s="334" t="s">
        <v>185</v>
      </c>
      <c r="D510" s="93">
        <v>6.1</v>
      </c>
      <c r="E510" s="93" t="s">
        <v>129</v>
      </c>
      <c r="F510" s="124"/>
      <c r="G510" s="217" t="s">
        <v>286</v>
      </c>
      <c r="H510" s="95">
        <f t="shared" si="17"/>
        <v>0</v>
      </c>
      <c r="I510" s="96"/>
    </row>
    <row r="511" spans="2:9" ht="24.75" customHeight="1">
      <c r="B511" s="91"/>
      <c r="C511" s="334" t="s">
        <v>174</v>
      </c>
      <c r="D511" s="93">
        <v>6.9</v>
      </c>
      <c r="E511" s="93" t="s">
        <v>129</v>
      </c>
      <c r="F511" s="124"/>
      <c r="G511" s="217" t="s">
        <v>286</v>
      </c>
      <c r="H511" s="95">
        <f t="shared" si="17"/>
        <v>0</v>
      </c>
      <c r="I511" s="96"/>
    </row>
    <row r="512" spans="2:9" ht="24.75" customHeight="1">
      <c r="B512" s="91"/>
      <c r="C512" s="335" t="s">
        <v>265</v>
      </c>
      <c r="D512" s="93">
        <v>5</v>
      </c>
      <c r="E512" s="216" t="s">
        <v>285</v>
      </c>
      <c r="F512" s="124"/>
      <c r="G512" s="217" t="s">
        <v>286</v>
      </c>
      <c r="H512" s="95">
        <f t="shared" si="17"/>
        <v>0</v>
      </c>
      <c r="I512" s="96"/>
    </row>
    <row r="513" spans="2:9" ht="24.75" customHeight="1">
      <c r="B513" s="91"/>
      <c r="C513" s="335" t="s">
        <v>621</v>
      </c>
      <c r="D513" s="93">
        <v>4.5</v>
      </c>
      <c r="E513" s="216" t="s">
        <v>285</v>
      </c>
      <c r="F513" s="124"/>
      <c r="G513" s="217" t="s">
        <v>286</v>
      </c>
      <c r="H513" s="95">
        <f t="shared" si="17"/>
        <v>0</v>
      </c>
      <c r="I513" s="96"/>
    </row>
    <row r="514" spans="2:9" ht="24.75" customHeight="1">
      <c r="B514" s="91"/>
      <c r="C514" s="335" t="s">
        <v>635</v>
      </c>
      <c r="D514" s="93">
        <v>5.5</v>
      </c>
      <c r="E514" s="216" t="s">
        <v>285</v>
      </c>
      <c r="F514" s="124"/>
      <c r="G514" s="217" t="s">
        <v>286</v>
      </c>
      <c r="H514" s="95">
        <f t="shared" si="17"/>
        <v>0</v>
      </c>
      <c r="I514" s="96"/>
    </row>
    <row r="515" spans="2:9" ht="24.75" customHeight="1">
      <c r="B515" s="91"/>
      <c r="C515" s="334" t="s">
        <v>175</v>
      </c>
      <c r="D515" s="93">
        <f>D494</f>
        <v>7.6</v>
      </c>
      <c r="E515" s="93" t="s">
        <v>129</v>
      </c>
      <c r="F515" s="124"/>
      <c r="G515" s="217" t="s">
        <v>286</v>
      </c>
      <c r="H515" s="95">
        <f t="shared" si="17"/>
        <v>0</v>
      </c>
      <c r="I515" s="96"/>
    </row>
    <row r="516" spans="2:9" ht="24.75" customHeight="1">
      <c r="B516" s="91"/>
      <c r="C516" s="334" t="s">
        <v>176</v>
      </c>
      <c r="D516" s="93">
        <v>7.6</v>
      </c>
      <c r="E516" s="93" t="s">
        <v>129</v>
      </c>
      <c r="F516" s="124"/>
      <c r="G516" s="217" t="s">
        <v>286</v>
      </c>
      <c r="H516" s="95">
        <f t="shared" si="17"/>
        <v>0</v>
      </c>
      <c r="I516" s="96"/>
    </row>
    <row r="517" spans="2:9" ht="24.75" customHeight="1">
      <c r="B517" s="91"/>
      <c r="C517" s="335" t="s">
        <v>91</v>
      </c>
      <c r="D517" s="93">
        <v>5.15</v>
      </c>
      <c r="E517" s="93" t="s">
        <v>129</v>
      </c>
      <c r="F517" s="124"/>
      <c r="G517" s="217" t="s">
        <v>286</v>
      </c>
      <c r="H517" s="95">
        <f t="shared" si="17"/>
        <v>0</v>
      </c>
      <c r="I517" s="96"/>
    </row>
    <row r="518" spans="2:9" ht="24.75" customHeight="1">
      <c r="B518" s="91"/>
      <c r="C518" s="335" t="s">
        <v>266</v>
      </c>
      <c r="D518" s="93">
        <v>7.6</v>
      </c>
      <c r="E518" s="93" t="s">
        <v>129</v>
      </c>
      <c r="F518" s="124"/>
      <c r="G518" s="217" t="s">
        <v>286</v>
      </c>
      <c r="H518" s="95">
        <f t="shared" si="17"/>
        <v>0</v>
      </c>
      <c r="I518" s="96"/>
    </row>
    <row r="519" spans="2:9" ht="24.75" customHeight="1">
      <c r="B519" s="91"/>
      <c r="C519" s="335" t="s">
        <v>648</v>
      </c>
      <c r="D519" s="93">
        <v>3.5</v>
      </c>
      <c r="E519" s="93" t="s">
        <v>231</v>
      </c>
      <c r="F519" s="124"/>
      <c r="G519" s="145" t="s">
        <v>112</v>
      </c>
      <c r="H519" s="95">
        <f t="shared" si="17"/>
        <v>0</v>
      </c>
      <c r="I519" s="96"/>
    </row>
    <row r="520" spans="2:9" ht="24.75" customHeight="1">
      <c r="B520" s="91"/>
      <c r="C520" s="335" t="s">
        <v>649</v>
      </c>
      <c r="D520" s="93">
        <v>6</v>
      </c>
      <c r="E520" s="93" t="s">
        <v>231</v>
      </c>
      <c r="F520" s="124"/>
      <c r="G520" s="145" t="s">
        <v>112</v>
      </c>
      <c r="H520" s="95">
        <f t="shared" si="17"/>
        <v>0</v>
      </c>
      <c r="I520" s="96"/>
    </row>
    <row r="521" spans="2:9" ht="24.75" customHeight="1">
      <c r="B521" s="91"/>
      <c r="C521" s="335" t="s">
        <v>622</v>
      </c>
      <c r="D521" s="93">
        <v>6.2</v>
      </c>
      <c r="E521" s="216" t="s">
        <v>268</v>
      </c>
      <c r="F521" s="124"/>
      <c r="G521" s="217" t="s">
        <v>269</v>
      </c>
      <c r="H521" s="95">
        <f t="shared" si="17"/>
        <v>0</v>
      </c>
      <c r="I521" s="96"/>
    </row>
    <row r="522" spans="2:9" ht="24.75" customHeight="1">
      <c r="B522" s="91"/>
      <c r="C522" s="335" t="s">
        <v>177</v>
      </c>
      <c r="D522" s="93">
        <v>24</v>
      </c>
      <c r="E522" s="216" t="s">
        <v>268</v>
      </c>
      <c r="F522" s="124"/>
      <c r="G522" s="217" t="s">
        <v>269</v>
      </c>
      <c r="H522" s="95">
        <f t="shared" si="17"/>
        <v>0</v>
      </c>
      <c r="I522" s="96"/>
    </row>
    <row r="523" spans="2:9" ht="24.75" customHeight="1">
      <c r="B523" s="91"/>
      <c r="C523" s="334" t="s">
        <v>178</v>
      </c>
      <c r="D523" s="93">
        <v>24</v>
      </c>
      <c r="E523" s="216" t="s">
        <v>268</v>
      </c>
      <c r="F523" s="124"/>
      <c r="G523" s="217" t="s">
        <v>269</v>
      </c>
      <c r="H523" s="95">
        <f t="shared" si="17"/>
        <v>0</v>
      </c>
      <c r="I523" s="95"/>
    </row>
    <row r="524" spans="2:9" ht="24.75" customHeight="1">
      <c r="B524" s="91"/>
      <c r="C524" s="334" t="s">
        <v>179</v>
      </c>
      <c r="D524" s="93">
        <v>24</v>
      </c>
      <c r="E524" s="216" t="s">
        <v>268</v>
      </c>
      <c r="F524" s="124"/>
      <c r="G524" s="217" t="s">
        <v>269</v>
      </c>
      <c r="H524" s="95">
        <f t="shared" si="17"/>
        <v>0</v>
      </c>
      <c r="I524" s="95"/>
    </row>
    <row r="525" spans="2:9" ht="24.75" customHeight="1">
      <c r="B525" s="91"/>
      <c r="C525" s="334"/>
      <c r="D525" s="93"/>
      <c r="E525" s="93"/>
      <c r="F525" s="124"/>
      <c r="G525" s="94"/>
      <c r="H525" s="95"/>
      <c r="I525" s="95"/>
    </row>
    <row r="526" spans="2:10" ht="24.75" customHeight="1">
      <c r="B526" s="99"/>
      <c r="C526" s="100"/>
      <c r="D526" s="101"/>
      <c r="E526" s="101"/>
      <c r="F526" s="126"/>
      <c r="G526" s="102"/>
      <c r="H526" s="103">
        <f>SUM(H503:H525)</f>
        <v>0</v>
      </c>
      <c r="I526" s="98">
        <f>SUM(H502,H526)</f>
        <v>0</v>
      </c>
      <c r="J526" s="82"/>
    </row>
    <row r="527" spans="2:9" ht="24.75" customHeight="1">
      <c r="B527" s="646" t="s">
        <v>363</v>
      </c>
      <c r="C527" s="334" t="s">
        <v>180</v>
      </c>
      <c r="D527" s="93">
        <v>24</v>
      </c>
      <c r="E527" s="216" t="s">
        <v>268</v>
      </c>
      <c r="F527" s="124"/>
      <c r="G527" s="217" t="s">
        <v>269</v>
      </c>
      <c r="H527" s="89"/>
      <c r="I527" s="90"/>
    </row>
    <row r="528" spans="2:9" ht="24.75" customHeight="1">
      <c r="B528" s="647"/>
      <c r="C528" s="335" t="s">
        <v>267</v>
      </c>
      <c r="D528" s="93">
        <v>24</v>
      </c>
      <c r="E528" s="216" t="s">
        <v>268</v>
      </c>
      <c r="F528" s="124"/>
      <c r="G528" s="217" t="s">
        <v>269</v>
      </c>
      <c r="H528" s="95"/>
      <c r="I528" s="96"/>
    </row>
    <row r="529" spans="2:10" ht="24.75" customHeight="1">
      <c r="B529" s="647"/>
      <c r="C529" s="335" t="s">
        <v>386</v>
      </c>
      <c r="D529" s="93"/>
      <c r="E529" s="93"/>
      <c r="F529" s="124"/>
      <c r="G529" s="94"/>
      <c r="H529" s="95"/>
      <c r="I529" s="95"/>
      <c r="J529" s="82"/>
    </row>
    <row r="530" spans="2:9" ht="24.75" customHeight="1">
      <c r="B530" s="648"/>
      <c r="C530" s="100"/>
      <c r="D530" s="101"/>
      <c r="E530" s="101"/>
      <c r="F530" s="126"/>
      <c r="G530" s="102"/>
      <c r="H530" s="103">
        <f>SUM(F527:F528)</f>
        <v>0</v>
      </c>
      <c r="I530" s="98">
        <f>SUM(I526,H530)</f>
        <v>0</v>
      </c>
    </row>
    <row r="531" spans="2:9" ht="24.75" customHeight="1">
      <c r="B531" s="646" t="s">
        <v>362</v>
      </c>
      <c r="C531" s="258" t="s">
        <v>655</v>
      </c>
      <c r="D531" s="262" t="s">
        <v>406</v>
      </c>
      <c r="E531" s="88" t="s">
        <v>129</v>
      </c>
      <c r="F531" s="124"/>
      <c r="G531" s="217" t="s">
        <v>107</v>
      </c>
      <c r="H531" s="89"/>
      <c r="I531" s="90"/>
    </row>
    <row r="532" spans="2:9" ht="24.75" customHeight="1">
      <c r="B532" s="647"/>
      <c r="C532" s="334" t="s">
        <v>180</v>
      </c>
      <c r="D532" s="93">
        <v>24</v>
      </c>
      <c r="E532" s="216" t="s">
        <v>268</v>
      </c>
      <c r="F532" s="124"/>
      <c r="G532" s="217" t="s">
        <v>269</v>
      </c>
      <c r="H532" s="95"/>
      <c r="I532" s="96"/>
    </row>
    <row r="533" spans="2:9" ht="24.75" customHeight="1">
      <c r="B533" s="647"/>
      <c r="C533" s="335" t="s">
        <v>653</v>
      </c>
      <c r="D533" s="93">
        <v>20</v>
      </c>
      <c r="E533" s="216" t="s">
        <v>268</v>
      </c>
      <c r="F533" s="124"/>
      <c r="G533" s="217" t="s">
        <v>269</v>
      </c>
      <c r="H533" s="95"/>
      <c r="I533" s="96"/>
    </row>
    <row r="534" spans="2:10" ht="24.75" customHeight="1">
      <c r="B534" s="647"/>
      <c r="C534" s="334" t="s">
        <v>654</v>
      </c>
      <c r="D534" s="93">
        <v>24</v>
      </c>
      <c r="E534" s="216" t="s">
        <v>268</v>
      </c>
      <c r="F534" s="124"/>
      <c r="G534" s="217" t="s">
        <v>269</v>
      </c>
      <c r="H534" s="95"/>
      <c r="I534" s="95"/>
      <c r="J534" s="82"/>
    </row>
    <row r="535" spans="2:9" ht="24.75" customHeight="1">
      <c r="B535" s="648"/>
      <c r="C535" s="100"/>
      <c r="D535" s="101"/>
      <c r="E535" s="101"/>
      <c r="F535" s="126"/>
      <c r="G535" s="102"/>
      <c r="H535" s="103"/>
      <c r="I535" s="98"/>
    </row>
    <row r="536" ht="13.5">
      <c r="B536" s="185" t="s">
        <v>284</v>
      </c>
    </row>
    <row r="537" ht="13.5">
      <c r="B537" s="185" t="s">
        <v>270</v>
      </c>
    </row>
    <row r="538" ht="13.5">
      <c r="B538" s="185" t="s">
        <v>650</v>
      </c>
    </row>
    <row r="539" ht="15.75" customHeight="1">
      <c r="B539" s="185" t="s">
        <v>320</v>
      </c>
    </row>
    <row r="540" ht="15.75" customHeight="1">
      <c r="B540" s="185"/>
    </row>
    <row r="541" ht="18" customHeight="1">
      <c r="A541" s="338" t="s">
        <v>184</v>
      </c>
    </row>
    <row r="542" spans="2:9" ht="34.5" customHeight="1">
      <c r="B542" s="87" t="s">
        <v>181</v>
      </c>
      <c r="C542" s="220"/>
      <c r="D542" s="642" t="s">
        <v>182</v>
      </c>
      <c r="E542" s="643"/>
      <c r="F542" s="644" t="s">
        <v>400</v>
      </c>
      <c r="G542" s="645"/>
      <c r="H542" s="645"/>
      <c r="I542" s="643"/>
    </row>
    <row r="543" spans="2:9" ht="13.5">
      <c r="B543" s="87" t="s">
        <v>170</v>
      </c>
      <c r="C543" s="220" t="s">
        <v>171</v>
      </c>
      <c r="D543" s="237" t="s">
        <v>283</v>
      </c>
      <c r="E543" s="221" t="s">
        <v>230</v>
      </c>
      <c r="F543" s="218" t="s">
        <v>364</v>
      </c>
      <c r="G543" s="146" t="s">
        <v>230</v>
      </c>
      <c r="H543" s="87" t="s">
        <v>172</v>
      </c>
      <c r="I543" s="87" t="s">
        <v>173</v>
      </c>
    </row>
    <row r="544" spans="2:9" ht="24.75" customHeight="1">
      <c r="B544" s="337" t="s">
        <v>657</v>
      </c>
      <c r="C544" s="333" t="s">
        <v>619</v>
      </c>
      <c r="D544" s="88">
        <v>190</v>
      </c>
      <c r="E544" s="88" t="s">
        <v>169</v>
      </c>
      <c r="F544" s="238"/>
      <c r="G544" s="239" t="s">
        <v>401</v>
      </c>
      <c r="H544" s="95">
        <f aca="true" t="shared" si="18" ref="H544:H559">D544*F544</f>
        <v>0</v>
      </c>
      <c r="I544" s="90"/>
    </row>
    <row r="545" spans="2:9" ht="24.75" customHeight="1">
      <c r="B545" s="91"/>
      <c r="C545" s="334" t="s">
        <v>658</v>
      </c>
      <c r="D545" s="93"/>
      <c r="E545" s="94" t="s">
        <v>169</v>
      </c>
      <c r="F545" s="330"/>
      <c r="G545" s="217" t="s">
        <v>620</v>
      </c>
      <c r="H545" s="95">
        <f t="shared" si="18"/>
        <v>0</v>
      </c>
      <c r="I545" s="96"/>
    </row>
    <row r="546" spans="2:9" ht="24.75" customHeight="1">
      <c r="B546" s="91"/>
      <c r="C546" s="334" t="s">
        <v>651</v>
      </c>
      <c r="D546" s="93">
        <v>1.6</v>
      </c>
      <c r="E546" s="93" t="s">
        <v>231</v>
      </c>
      <c r="F546" s="124"/>
      <c r="G546" s="145" t="s">
        <v>112</v>
      </c>
      <c r="H546" s="95">
        <f t="shared" si="18"/>
        <v>0</v>
      </c>
      <c r="I546" s="96"/>
    </row>
    <row r="547" spans="2:9" ht="24.75" customHeight="1">
      <c r="B547" s="91"/>
      <c r="C547" s="334" t="s">
        <v>634</v>
      </c>
      <c r="D547" s="93">
        <v>5.85</v>
      </c>
      <c r="E547" s="216" t="s">
        <v>285</v>
      </c>
      <c r="F547" s="124"/>
      <c r="G547" s="217" t="s">
        <v>286</v>
      </c>
      <c r="H547" s="95">
        <f t="shared" si="18"/>
        <v>0</v>
      </c>
      <c r="I547" s="96"/>
    </row>
    <row r="548" spans="2:9" ht="24.75" customHeight="1">
      <c r="B548" s="91"/>
      <c r="C548" s="334" t="s">
        <v>186</v>
      </c>
      <c r="D548" s="93">
        <v>4.9</v>
      </c>
      <c r="E548" s="216" t="s">
        <v>285</v>
      </c>
      <c r="F548" s="124"/>
      <c r="G548" s="217" t="s">
        <v>286</v>
      </c>
      <c r="H548" s="95">
        <f t="shared" si="18"/>
        <v>0</v>
      </c>
      <c r="I548" s="96"/>
    </row>
    <row r="549" spans="2:9" ht="24.75" customHeight="1">
      <c r="B549" s="91"/>
      <c r="C549" s="334" t="s">
        <v>185</v>
      </c>
      <c r="D549" s="93">
        <v>6.1</v>
      </c>
      <c r="E549" s="216" t="s">
        <v>285</v>
      </c>
      <c r="F549" s="124"/>
      <c r="G549" s="217" t="s">
        <v>286</v>
      </c>
      <c r="H549" s="95">
        <f t="shared" si="18"/>
        <v>0</v>
      </c>
      <c r="I549" s="96"/>
    </row>
    <row r="550" spans="2:9" ht="24.75" customHeight="1">
      <c r="B550" s="91"/>
      <c r="C550" s="335" t="s">
        <v>265</v>
      </c>
      <c r="D550" s="93">
        <v>5</v>
      </c>
      <c r="E550" s="216" t="s">
        <v>285</v>
      </c>
      <c r="F550" s="124"/>
      <c r="G550" s="217" t="s">
        <v>286</v>
      </c>
      <c r="H550" s="95">
        <f t="shared" si="18"/>
        <v>0</v>
      </c>
      <c r="I550" s="96"/>
    </row>
    <row r="551" spans="2:9" ht="24.75" customHeight="1">
      <c r="B551" s="91"/>
      <c r="C551" s="335" t="s">
        <v>621</v>
      </c>
      <c r="D551" s="93">
        <v>4.5</v>
      </c>
      <c r="E551" s="216" t="s">
        <v>285</v>
      </c>
      <c r="F551" s="124"/>
      <c r="G551" s="217" t="s">
        <v>286</v>
      </c>
      <c r="H551" s="95">
        <f t="shared" si="18"/>
        <v>0</v>
      </c>
      <c r="I551" s="96"/>
    </row>
    <row r="552" spans="2:9" ht="24.75" customHeight="1">
      <c r="B552" s="91"/>
      <c r="C552" s="335" t="s">
        <v>635</v>
      </c>
      <c r="D552" s="93">
        <v>5.5</v>
      </c>
      <c r="E552" s="216" t="s">
        <v>285</v>
      </c>
      <c r="F552" s="124"/>
      <c r="G552" s="217" t="s">
        <v>286</v>
      </c>
      <c r="H552" s="95">
        <f t="shared" si="18"/>
        <v>0</v>
      </c>
      <c r="I552" s="96"/>
    </row>
    <row r="553" spans="2:9" ht="24.75" customHeight="1">
      <c r="B553" s="91"/>
      <c r="C553" s="334" t="s">
        <v>652</v>
      </c>
      <c r="D553" s="93">
        <v>0.2</v>
      </c>
      <c r="E553" s="216" t="s">
        <v>285</v>
      </c>
      <c r="F553" s="124"/>
      <c r="G553" s="217" t="s">
        <v>286</v>
      </c>
      <c r="H553" s="95">
        <f t="shared" si="18"/>
        <v>0</v>
      </c>
      <c r="I553" s="96"/>
    </row>
    <row r="554" spans="2:9" ht="24.75" customHeight="1">
      <c r="B554" s="91"/>
      <c r="C554" s="334" t="s">
        <v>176</v>
      </c>
      <c r="D554" s="93">
        <v>7.6</v>
      </c>
      <c r="E554" s="216" t="s">
        <v>285</v>
      </c>
      <c r="F554" s="124"/>
      <c r="G554" s="217" t="s">
        <v>286</v>
      </c>
      <c r="H554" s="95">
        <f t="shared" si="18"/>
        <v>0</v>
      </c>
      <c r="I554" s="96"/>
    </row>
    <row r="555" spans="2:9" ht="24.75" customHeight="1">
      <c r="B555" s="91"/>
      <c r="C555" s="335" t="s">
        <v>264</v>
      </c>
      <c r="D555" s="93">
        <v>5.15</v>
      </c>
      <c r="E555" s="216" t="s">
        <v>285</v>
      </c>
      <c r="F555" s="124"/>
      <c r="G555" s="217" t="s">
        <v>286</v>
      </c>
      <c r="H555" s="95">
        <f t="shared" si="18"/>
        <v>0</v>
      </c>
      <c r="I555" s="96"/>
    </row>
    <row r="556" spans="2:9" ht="24.75" customHeight="1">
      <c r="B556" s="91"/>
      <c r="C556" s="335" t="s">
        <v>271</v>
      </c>
      <c r="D556" s="93">
        <v>3.5</v>
      </c>
      <c r="E556" s="93" t="s">
        <v>231</v>
      </c>
      <c r="F556" s="124"/>
      <c r="G556" s="145" t="s">
        <v>112</v>
      </c>
      <c r="H556" s="95">
        <f t="shared" si="18"/>
        <v>0</v>
      </c>
      <c r="I556" s="96"/>
    </row>
    <row r="557" spans="2:9" ht="24.75" customHeight="1">
      <c r="B557" s="91"/>
      <c r="C557" s="335" t="s">
        <v>177</v>
      </c>
      <c r="D557" s="93">
        <v>24</v>
      </c>
      <c r="E557" s="216" t="s">
        <v>268</v>
      </c>
      <c r="F557" s="124"/>
      <c r="G557" s="217" t="s">
        <v>269</v>
      </c>
      <c r="H557" s="95">
        <f t="shared" si="18"/>
        <v>0</v>
      </c>
      <c r="I557" s="96"/>
    </row>
    <row r="558" spans="2:9" ht="24.75" customHeight="1">
      <c r="B558" s="91"/>
      <c r="C558" s="334" t="s">
        <v>178</v>
      </c>
      <c r="D558" s="93">
        <v>24</v>
      </c>
      <c r="E558" s="216" t="s">
        <v>268</v>
      </c>
      <c r="F558" s="124"/>
      <c r="G558" s="217" t="s">
        <v>269</v>
      </c>
      <c r="H558" s="95">
        <f t="shared" si="18"/>
        <v>0</v>
      </c>
      <c r="I558" s="96"/>
    </row>
    <row r="559" spans="2:9" ht="24.75" customHeight="1">
      <c r="B559" s="91"/>
      <c r="C559" s="334" t="s">
        <v>179</v>
      </c>
      <c r="D559" s="93">
        <v>24</v>
      </c>
      <c r="E559" s="216" t="s">
        <v>268</v>
      </c>
      <c r="F559" s="124"/>
      <c r="G559" s="217" t="s">
        <v>269</v>
      </c>
      <c r="H559" s="95">
        <f t="shared" si="18"/>
        <v>0</v>
      </c>
      <c r="I559" s="96"/>
    </row>
    <row r="560" spans="2:9" ht="24.75" customHeight="1">
      <c r="B560" s="91"/>
      <c r="C560" s="334"/>
      <c r="D560" s="93"/>
      <c r="E560" s="216"/>
      <c r="F560" s="124"/>
      <c r="G560" s="217"/>
      <c r="H560" s="95"/>
      <c r="I560" s="96"/>
    </row>
    <row r="561" spans="2:9" ht="24.75" customHeight="1">
      <c r="B561" s="91"/>
      <c r="C561" s="336"/>
      <c r="D561" s="97"/>
      <c r="E561" s="97"/>
      <c r="F561" s="125"/>
      <c r="G561" s="127"/>
      <c r="H561" s="98"/>
      <c r="I561" s="95"/>
    </row>
    <row r="562" spans="2:10" ht="24.75" customHeight="1">
      <c r="B562" s="99"/>
      <c r="C562" s="92"/>
      <c r="D562" s="93"/>
      <c r="E562" s="102"/>
      <c r="F562" s="124"/>
      <c r="G562" s="102"/>
      <c r="H562" s="95">
        <f>SUM(H544:H561)</f>
        <v>0</v>
      </c>
      <c r="I562" s="98"/>
      <c r="J562" s="82"/>
    </row>
    <row r="563" spans="2:9" ht="24.75" customHeight="1">
      <c r="B563" s="337" t="s">
        <v>656</v>
      </c>
      <c r="C563" s="333" t="s">
        <v>232</v>
      </c>
      <c r="D563" s="88">
        <v>6.2</v>
      </c>
      <c r="E563" s="93" t="s">
        <v>129</v>
      </c>
      <c r="F563" s="123"/>
      <c r="G563" s="217" t="s">
        <v>286</v>
      </c>
      <c r="H563" s="89">
        <f>D563*F563</f>
        <v>0</v>
      </c>
      <c r="I563" s="90"/>
    </row>
    <row r="564" spans="2:9" ht="24.75" customHeight="1">
      <c r="B564" s="91"/>
      <c r="C564" s="334" t="s">
        <v>636</v>
      </c>
      <c r="D564" s="93">
        <v>9</v>
      </c>
      <c r="E564" s="93" t="s">
        <v>129</v>
      </c>
      <c r="F564" s="124"/>
      <c r="G564" s="217" t="s">
        <v>286</v>
      </c>
      <c r="H564" s="95">
        <f aca="true" t="shared" si="19" ref="H564:H584">D564*F564</f>
        <v>0</v>
      </c>
      <c r="I564" s="96"/>
    </row>
    <row r="565" spans="2:9" ht="24.75" customHeight="1">
      <c r="B565" s="91"/>
      <c r="C565" s="334" t="s">
        <v>619</v>
      </c>
      <c r="D565" s="93">
        <v>190</v>
      </c>
      <c r="E565" s="93" t="s">
        <v>169</v>
      </c>
      <c r="F565" s="330"/>
      <c r="G565" s="331" t="s">
        <v>401</v>
      </c>
      <c r="H565" s="95">
        <f t="shared" si="19"/>
        <v>0</v>
      </c>
      <c r="I565" s="96"/>
    </row>
    <row r="566" spans="2:9" ht="24.75" customHeight="1">
      <c r="B566" s="91"/>
      <c r="C566" s="334" t="s">
        <v>658</v>
      </c>
      <c r="D566" s="93"/>
      <c r="E566" s="94" t="s">
        <v>169</v>
      </c>
      <c r="F566" s="330"/>
      <c r="G566" s="217" t="s">
        <v>620</v>
      </c>
      <c r="H566" s="95">
        <f t="shared" si="19"/>
        <v>0</v>
      </c>
      <c r="I566" s="96"/>
    </row>
    <row r="567" spans="2:9" ht="24.75" customHeight="1">
      <c r="B567" s="91"/>
      <c r="C567" s="334" t="s">
        <v>92</v>
      </c>
      <c r="D567" s="93">
        <v>1.6</v>
      </c>
      <c r="E567" s="93" t="s">
        <v>231</v>
      </c>
      <c r="F567" s="124"/>
      <c r="G567" s="145" t="s">
        <v>112</v>
      </c>
      <c r="H567" s="95">
        <f t="shared" si="19"/>
        <v>0</v>
      </c>
      <c r="I567" s="96"/>
    </row>
    <row r="568" spans="2:9" ht="24.75" customHeight="1">
      <c r="B568" s="91"/>
      <c r="C568" s="334" t="s">
        <v>187</v>
      </c>
      <c r="D568" s="93">
        <v>5.85</v>
      </c>
      <c r="E568" s="93" t="s">
        <v>129</v>
      </c>
      <c r="F568" s="124"/>
      <c r="G568" s="217" t="s">
        <v>286</v>
      </c>
      <c r="H568" s="95">
        <f t="shared" si="19"/>
        <v>0</v>
      </c>
      <c r="I568" s="96"/>
    </row>
    <row r="569" spans="2:9" ht="24.75" customHeight="1">
      <c r="B569" s="91"/>
      <c r="C569" s="334" t="s">
        <v>186</v>
      </c>
      <c r="D569" s="93">
        <v>4.9</v>
      </c>
      <c r="E569" s="93" t="s">
        <v>129</v>
      </c>
      <c r="F569" s="124"/>
      <c r="G569" s="217" t="s">
        <v>286</v>
      </c>
      <c r="H569" s="95">
        <f t="shared" si="19"/>
        <v>0</v>
      </c>
      <c r="I569" s="96"/>
    </row>
    <row r="570" spans="2:9" ht="24.75" customHeight="1">
      <c r="B570" s="91"/>
      <c r="C570" s="334" t="s">
        <v>185</v>
      </c>
      <c r="D570" s="93">
        <v>6.1</v>
      </c>
      <c r="E570" s="93" t="s">
        <v>129</v>
      </c>
      <c r="F570" s="124"/>
      <c r="G570" s="217" t="s">
        <v>286</v>
      </c>
      <c r="H570" s="95">
        <f t="shared" si="19"/>
        <v>0</v>
      </c>
      <c r="I570" s="96"/>
    </row>
    <row r="571" spans="2:9" ht="24.75" customHeight="1">
      <c r="B571" s="91"/>
      <c r="C571" s="334" t="s">
        <v>174</v>
      </c>
      <c r="D571" s="93">
        <v>6.9</v>
      </c>
      <c r="E571" s="93" t="s">
        <v>129</v>
      </c>
      <c r="F571" s="124"/>
      <c r="G571" s="217" t="s">
        <v>286</v>
      </c>
      <c r="H571" s="95">
        <f t="shared" si="19"/>
        <v>0</v>
      </c>
      <c r="I571" s="96"/>
    </row>
    <row r="572" spans="2:9" ht="24.75" customHeight="1">
      <c r="B572" s="91"/>
      <c r="C572" s="335" t="s">
        <v>265</v>
      </c>
      <c r="D572" s="93">
        <v>5</v>
      </c>
      <c r="E572" s="216" t="s">
        <v>285</v>
      </c>
      <c r="F572" s="124"/>
      <c r="G572" s="217" t="s">
        <v>286</v>
      </c>
      <c r="H572" s="95">
        <f t="shared" si="19"/>
        <v>0</v>
      </c>
      <c r="I572" s="96"/>
    </row>
    <row r="573" spans="2:9" ht="24.75" customHeight="1">
      <c r="B573" s="91"/>
      <c r="C573" s="335" t="s">
        <v>621</v>
      </c>
      <c r="D573" s="93">
        <v>4.5</v>
      </c>
      <c r="E573" s="216" t="s">
        <v>285</v>
      </c>
      <c r="F573" s="124"/>
      <c r="G573" s="217" t="s">
        <v>286</v>
      </c>
      <c r="H573" s="95">
        <f t="shared" si="19"/>
        <v>0</v>
      </c>
      <c r="I573" s="96"/>
    </row>
    <row r="574" spans="2:9" ht="24.75" customHeight="1">
      <c r="B574" s="91"/>
      <c r="C574" s="335" t="s">
        <v>635</v>
      </c>
      <c r="D574" s="93">
        <v>5.5</v>
      </c>
      <c r="E574" s="216" t="s">
        <v>285</v>
      </c>
      <c r="F574" s="124"/>
      <c r="G574" s="217" t="s">
        <v>286</v>
      </c>
      <c r="H574" s="95">
        <f t="shared" si="19"/>
        <v>0</v>
      </c>
      <c r="I574" s="96"/>
    </row>
    <row r="575" spans="2:9" ht="24.75" customHeight="1">
      <c r="B575" s="91"/>
      <c r="C575" s="334" t="s">
        <v>175</v>
      </c>
      <c r="D575" s="93">
        <f>D554</f>
        <v>7.6</v>
      </c>
      <c r="E575" s="93" t="s">
        <v>129</v>
      </c>
      <c r="F575" s="124"/>
      <c r="G575" s="217" t="s">
        <v>286</v>
      </c>
      <c r="H575" s="95">
        <f t="shared" si="19"/>
        <v>0</v>
      </c>
      <c r="I575" s="96"/>
    </row>
    <row r="576" spans="2:9" ht="24.75" customHeight="1">
      <c r="B576" s="91"/>
      <c r="C576" s="334" t="s">
        <v>176</v>
      </c>
      <c r="D576" s="93">
        <v>7.6</v>
      </c>
      <c r="E576" s="93" t="s">
        <v>129</v>
      </c>
      <c r="F576" s="124"/>
      <c r="G576" s="217" t="s">
        <v>286</v>
      </c>
      <c r="H576" s="95">
        <f t="shared" si="19"/>
        <v>0</v>
      </c>
      <c r="I576" s="96"/>
    </row>
    <row r="577" spans="2:9" ht="24.75" customHeight="1">
      <c r="B577" s="91"/>
      <c r="C577" s="335" t="s">
        <v>91</v>
      </c>
      <c r="D577" s="93">
        <v>5.15</v>
      </c>
      <c r="E577" s="93" t="s">
        <v>129</v>
      </c>
      <c r="F577" s="124"/>
      <c r="G577" s="217" t="s">
        <v>286</v>
      </c>
      <c r="H577" s="95">
        <f t="shared" si="19"/>
        <v>0</v>
      </c>
      <c r="I577" s="96"/>
    </row>
    <row r="578" spans="2:9" ht="24.75" customHeight="1">
      <c r="B578" s="91"/>
      <c r="C578" s="335" t="s">
        <v>266</v>
      </c>
      <c r="D578" s="93">
        <v>7.6</v>
      </c>
      <c r="E578" s="93" t="s">
        <v>129</v>
      </c>
      <c r="F578" s="124"/>
      <c r="G578" s="217" t="s">
        <v>286</v>
      </c>
      <c r="H578" s="95">
        <f t="shared" si="19"/>
        <v>0</v>
      </c>
      <c r="I578" s="96"/>
    </row>
    <row r="579" spans="2:9" ht="24.75" customHeight="1">
      <c r="B579" s="91"/>
      <c r="C579" s="335" t="s">
        <v>648</v>
      </c>
      <c r="D579" s="93">
        <v>3.5</v>
      </c>
      <c r="E579" s="93" t="s">
        <v>231</v>
      </c>
      <c r="F579" s="124"/>
      <c r="G579" s="145" t="s">
        <v>112</v>
      </c>
      <c r="H579" s="95">
        <f t="shared" si="19"/>
        <v>0</v>
      </c>
      <c r="I579" s="96"/>
    </row>
    <row r="580" spans="2:9" ht="24.75" customHeight="1">
      <c r="B580" s="91"/>
      <c r="C580" s="335" t="s">
        <v>649</v>
      </c>
      <c r="D580" s="93">
        <v>6</v>
      </c>
      <c r="E580" s="93" t="s">
        <v>231</v>
      </c>
      <c r="F580" s="124"/>
      <c r="G580" s="145" t="s">
        <v>112</v>
      </c>
      <c r="H580" s="95">
        <f t="shared" si="19"/>
        <v>0</v>
      </c>
      <c r="I580" s="96"/>
    </row>
    <row r="581" spans="2:9" ht="24.75" customHeight="1">
      <c r="B581" s="91"/>
      <c r="C581" s="335" t="s">
        <v>622</v>
      </c>
      <c r="D581" s="93">
        <v>6.2</v>
      </c>
      <c r="E581" s="216" t="s">
        <v>268</v>
      </c>
      <c r="F581" s="124"/>
      <c r="G581" s="217" t="s">
        <v>269</v>
      </c>
      <c r="H581" s="95">
        <f t="shared" si="19"/>
        <v>0</v>
      </c>
      <c r="I581" s="96"/>
    </row>
    <row r="582" spans="2:9" ht="24.75" customHeight="1">
      <c r="B582" s="91"/>
      <c r="C582" s="335" t="s">
        <v>177</v>
      </c>
      <c r="D582" s="93">
        <v>24</v>
      </c>
      <c r="E582" s="216" t="s">
        <v>268</v>
      </c>
      <c r="F582" s="124"/>
      <c r="G582" s="217" t="s">
        <v>269</v>
      </c>
      <c r="H582" s="95">
        <f t="shared" si="19"/>
        <v>0</v>
      </c>
      <c r="I582" s="96"/>
    </row>
    <row r="583" spans="2:9" ht="24.75" customHeight="1">
      <c r="B583" s="91"/>
      <c r="C583" s="334" t="s">
        <v>178</v>
      </c>
      <c r="D583" s="93">
        <v>24</v>
      </c>
      <c r="E583" s="216" t="s">
        <v>268</v>
      </c>
      <c r="F583" s="124"/>
      <c r="G583" s="217" t="s">
        <v>269</v>
      </c>
      <c r="H583" s="95">
        <f t="shared" si="19"/>
        <v>0</v>
      </c>
      <c r="I583" s="95"/>
    </row>
    <row r="584" spans="2:9" ht="24.75" customHeight="1">
      <c r="B584" s="91"/>
      <c r="C584" s="334" t="s">
        <v>179</v>
      </c>
      <c r="D584" s="93">
        <v>24</v>
      </c>
      <c r="E584" s="216" t="s">
        <v>268</v>
      </c>
      <c r="F584" s="124"/>
      <c r="G584" s="217" t="s">
        <v>269</v>
      </c>
      <c r="H584" s="95">
        <f t="shared" si="19"/>
        <v>0</v>
      </c>
      <c r="I584" s="95"/>
    </row>
    <row r="585" spans="2:9" ht="24.75" customHeight="1">
      <c r="B585" s="91"/>
      <c r="C585" s="334"/>
      <c r="D585" s="93"/>
      <c r="E585" s="93"/>
      <c r="F585" s="124"/>
      <c r="G585" s="94"/>
      <c r="H585" s="95"/>
      <c r="I585" s="95"/>
    </row>
    <row r="586" spans="2:10" ht="24.75" customHeight="1">
      <c r="B586" s="99"/>
      <c r="C586" s="100"/>
      <c r="D586" s="101"/>
      <c r="E586" s="101"/>
      <c r="F586" s="126"/>
      <c r="G586" s="102"/>
      <c r="H586" s="103">
        <f>SUM(H563:H585)</f>
        <v>0</v>
      </c>
      <c r="I586" s="98">
        <f>SUM(H562,H586)</f>
        <v>0</v>
      </c>
      <c r="J586" s="82"/>
    </row>
    <row r="587" spans="2:9" ht="24.75" customHeight="1">
      <c r="B587" s="646" t="s">
        <v>363</v>
      </c>
      <c r="C587" s="334" t="s">
        <v>180</v>
      </c>
      <c r="D587" s="93">
        <v>24</v>
      </c>
      <c r="E587" s="216" t="s">
        <v>268</v>
      </c>
      <c r="F587" s="124"/>
      <c r="G587" s="217" t="s">
        <v>269</v>
      </c>
      <c r="H587" s="89"/>
      <c r="I587" s="90"/>
    </row>
    <row r="588" spans="2:9" ht="24.75" customHeight="1">
      <c r="B588" s="647"/>
      <c r="C588" s="335" t="s">
        <v>267</v>
      </c>
      <c r="D588" s="93">
        <v>24</v>
      </c>
      <c r="E588" s="216" t="s">
        <v>268</v>
      </c>
      <c r="F588" s="124"/>
      <c r="G588" s="217" t="s">
        <v>269</v>
      </c>
      <c r="H588" s="95"/>
      <c r="I588" s="96"/>
    </row>
    <row r="589" spans="2:10" ht="24.75" customHeight="1">
      <c r="B589" s="647"/>
      <c r="C589" s="335" t="s">
        <v>386</v>
      </c>
      <c r="D589" s="93"/>
      <c r="E589" s="93"/>
      <c r="F589" s="124"/>
      <c r="G589" s="94"/>
      <c r="H589" s="95"/>
      <c r="I589" s="95"/>
      <c r="J589" s="82"/>
    </row>
    <row r="590" spans="2:9" ht="24.75" customHeight="1">
      <c r="B590" s="648"/>
      <c r="C590" s="100"/>
      <c r="D590" s="101"/>
      <c r="E590" s="101"/>
      <c r="F590" s="126"/>
      <c r="G590" s="102"/>
      <c r="H590" s="103">
        <f>SUM(F587:F588)</f>
        <v>0</v>
      </c>
      <c r="I590" s="98">
        <f>SUM(I586,H590)</f>
        <v>0</v>
      </c>
    </row>
    <row r="591" spans="2:9" ht="24.75" customHeight="1">
      <c r="B591" s="646" t="s">
        <v>362</v>
      </c>
      <c r="C591" s="258" t="s">
        <v>655</v>
      </c>
      <c r="D591" s="262" t="s">
        <v>406</v>
      </c>
      <c r="E591" s="88" t="s">
        <v>129</v>
      </c>
      <c r="F591" s="124"/>
      <c r="G591" s="217" t="s">
        <v>107</v>
      </c>
      <c r="H591" s="89"/>
      <c r="I591" s="90"/>
    </row>
    <row r="592" spans="2:9" ht="24.75" customHeight="1">
      <c r="B592" s="647"/>
      <c r="C592" s="334" t="s">
        <v>180</v>
      </c>
      <c r="D592" s="93">
        <v>24</v>
      </c>
      <c r="E592" s="216" t="s">
        <v>268</v>
      </c>
      <c r="F592" s="124"/>
      <c r="G592" s="217" t="s">
        <v>269</v>
      </c>
      <c r="H592" s="95"/>
      <c r="I592" s="96"/>
    </row>
    <row r="593" spans="2:9" ht="24.75" customHeight="1">
      <c r="B593" s="647"/>
      <c r="C593" s="335" t="s">
        <v>653</v>
      </c>
      <c r="D593" s="93">
        <v>20</v>
      </c>
      <c r="E593" s="216" t="s">
        <v>268</v>
      </c>
      <c r="F593" s="124"/>
      <c r="G593" s="217" t="s">
        <v>269</v>
      </c>
      <c r="H593" s="95"/>
      <c r="I593" s="96"/>
    </row>
    <row r="594" spans="2:10" ht="24.75" customHeight="1">
      <c r="B594" s="647"/>
      <c r="C594" s="334" t="s">
        <v>654</v>
      </c>
      <c r="D594" s="93">
        <v>24</v>
      </c>
      <c r="E594" s="216" t="s">
        <v>268</v>
      </c>
      <c r="F594" s="124"/>
      <c r="G594" s="217" t="s">
        <v>269</v>
      </c>
      <c r="H594" s="95"/>
      <c r="I594" s="95"/>
      <c r="J594" s="82"/>
    </row>
    <row r="595" spans="2:9" ht="24.75" customHeight="1">
      <c r="B595" s="648"/>
      <c r="C595" s="100"/>
      <c r="D595" s="101"/>
      <c r="E595" s="101"/>
      <c r="F595" s="126"/>
      <c r="G595" s="102"/>
      <c r="H595" s="103"/>
      <c r="I595" s="98"/>
    </row>
    <row r="596" ht="13.5">
      <c r="B596" s="185" t="s">
        <v>284</v>
      </c>
    </row>
    <row r="597" ht="13.5">
      <c r="B597" s="185" t="s">
        <v>270</v>
      </c>
    </row>
    <row r="598" ht="13.5">
      <c r="B598" s="185" t="s">
        <v>650</v>
      </c>
    </row>
    <row r="599" ht="15.75" customHeight="1">
      <c r="B599" s="185" t="s">
        <v>320</v>
      </c>
    </row>
    <row r="600" ht="15.75" customHeight="1">
      <c r="B600" s="185"/>
    </row>
  </sheetData>
  <sheetProtection/>
  <mergeCells count="40">
    <mergeCell ref="F122:I122"/>
    <mergeCell ref="B167:B170"/>
    <mergeCell ref="D2:E2"/>
    <mergeCell ref="F2:I2"/>
    <mergeCell ref="B47:B50"/>
    <mergeCell ref="B51:B55"/>
    <mergeCell ref="D62:E62"/>
    <mergeCell ref="F62:I62"/>
    <mergeCell ref="B107:B110"/>
    <mergeCell ref="D242:E242"/>
    <mergeCell ref="B111:B115"/>
    <mergeCell ref="D122:E122"/>
    <mergeCell ref="B171:B175"/>
    <mergeCell ref="F182:I182"/>
    <mergeCell ref="B227:B230"/>
    <mergeCell ref="D302:E302"/>
    <mergeCell ref="B287:B290"/>
    <mergeCell ref="B347:B350"/>
    <mergeCell ref="D482:E482"/>
    <mergeCell ref="D182:E182"/>
    <mergeCell ref="F242:I242"/>
    <mergeCell ref="B231:B235"/>
    <mergeCell ref="B291:B295"/>
    <mergeCell ref="F302:I302"/>
    <mergeCell ref="B591:B595"/>
    <mergeCell ref="B407:B410"/>
    <mergeCell ref="B411:B415"/>
    <mergeCell ref="D422:E422"/>
    <mergeCell ref="B467:B470"/>
    <mergeCell ref="B587:B590"/>
    <mergeCell ref="F482:I482"/>
    <mergeCell ref="B351:B355"/>
    <mergeCell ref="B471:B475"/>
    <mergeCell ref="B527:B530"/>
    <mergeCell ref="B531:B535"/>
    <mergeCell ref="D542:E542"/>
    <mergeCell ref="D362:E362"/>
    <mergeCell ref="F362:I362"/>
    <mergeCell ref="F422:I422"/>
    <mergeCell ref="F542:I542"/>
  </mergeCells>
  <printOptions horizontalCentered="1"/>
  <pageMargins left="0.7086614173228347" right="0.7086614173228347" top="0.5511811023622047" bottom="0.5511811023622047" header="0.31496062992125984" footer="0.31496062992125984"/>
  <pageSetup fitToHeight="6" horizontalDpi="300" verticalDpi="300" orientation="portrait" paperSize="9" scale="5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30"/>
  <sheetViews>
    <sheetView showGridLines="0" zoomScale="85" zoomScaleNormal="85" zoomScalePageLayoutView="0" workbookViewId="0" topLeftCell="A13">
      <selection activeCell="I25" sqref="I25"/>
    </sheetView>
  </sheetViews>
  <sheetFormatPr defaultColWidth="8.796875" defaultRowHeight="14.25"/>
  <cols>
    <col min="1" max="1" width="6.8984375" style="0" customWidth="1"/>
    <col min="2" max="2" width="24" style="0" bestFit="1" customWidth="1"/>
    <col min="3" max="7" width="11.3984375" style="0" customWidth="1"/>
    <col min="8" max="11" width="18.3984375" style="0" customWidth="1"/>
    <col min="12" max="12" width="24" style="0" customWidth="1"/>
    <col min="13" max="13" width="2.09765625" style="0" customWidth="1"/>
  </cols>
  <sheetData>
    <row r="1" ht="39" customHeight="1">
      <c r="A1" s="184" t="s">
        <v>477</v>
      </c>
    </row>
    <row r="2" spans="1:12" ht="15" thickBot="1">
      <c r="A2" t="s">
        <v>318</v>
      </c>
      <c r="B2" s="149"/>
      <c r="C2" s="150"/>
      <c r="D2" s="150"/>
      <c r="E2" s="150"/>
      <c r="F2" s="150"/>
      <c r="G2" s="150"/>
      <c r="H2" s="150"/>
      <c r="I2" s="150"/>
      <c r="J2" s="150"/>
      <c r="K2" s="149"/>
      <c r="L2" s="149"/>
    </row>
    <row r="3" spans="1:12" ht="30" customHeight="1" thickBot="1">
      <c r="A3" s="182" t="s">
        <v>306</v>
      </c>
      <c r="B3" s="183">
        <v>2</v>
      </c>
      <c r="C3" s="161" t="s">
        <v>772</v>
      </c>
      <c r="D3" s="162" t="s">
        <v>773</v>
      </c>
      <c r="E3" s="162" t="s">
        <v>288</v>
      </c>
      <c r="F3" s="162" t="s">
        <v>288</v>
      </c>
      <c r="G3" s="163" t="s">
        <v>288</v>
      </c>
      <c r="H3" s="164" t="s">
        <v>290</v>
      </c>
      <c r="I3" s="165" t="s">
        <v>307</v>
      </c>
      <c r="J3" s="166" t="s">
        <v>308</v>
      </c>
      <c r="K3" s="176"/>
      <c r="L3" s="176"/>
    </row>
    <row r="4" spans="1:12" ht="27" customHeight="1">
      <c r="A4" s="180"/>
      <c r="B4" s="167" t="s">
        <v>774</v>
      </c>
      <c r="C4" s="378">
        <f>ROUND('付表1）軸力計算表'!H22,2)</f>
        <v>265.48</v>
      </c>
      <c r="D4" s="379">
        <f>ROUND('付表1）軸力計算表'!H82,2)</f>
        <v>244.19</v>
      </c>
      <c r="E4" s="148"/>
      <c r="F4" s="148"/>
      <c r="G4" s="160"/>
      <c r="H4" s="427">
        <v>0</v>
      </c>
      <c r="I4" s="359">
        <f>SUM(C4:G4)</f>
        <v>509.67</v>
      </c>
      <c r="J4" s="390">
        <f>ROUND(H4*I4,2)</f>
        <v>0</v>
      </c>
      <c r="K4" s="149"/>
      <c r="L4" s="149"/>
    </row>
    <row r="5" spans="1:12" ht="27" customHeight="1">
      <c r="A5" s="181"/>
      <c r="B5" s="168" t="s">
        <v>775</v>
      </c>
      <c r="C5" s="380">
        <f>ROUND('付表1）軸力計算表'!H142,2)</f>
        <v>250.64</v>
      </c>
      <c r="D5" s="360">
        <f>ROUND('付表1）軸力計算表'!H202,2)</f>
        <v>241.46</v>
      </c>
      <c r="E5" s="147"/>
      <c r="F5" s="147"/>
      <c r="G5" s="151"/>
      <c r="H5" s="428">
        <v>4.7</v>
      </c>
      <c r="I5" s="360">
        <f>SUM(C5:G5)</f>
        <v>492.1</v>
      </c>
      <c r="J5" s="391">
        <f>ROUND(H5*I5,2)</f>
        <v>2312.87</v>
      </c>
      <c r="K5" s="149"/>
      <c r="L5" s="149"/>
    </row>
    <row r="6" spans="1:12" ht="27" customHeight="1">
      <c r="A6" s="181"/>
      <c r="B6" s="168" t="s">
        <v>776</v>
      </c>
      <c r="C6" s="380">
        <f>ROUND('付表1）軸力計算表'!H262,2)</f>
        <v>239.33</v>
      </c>
      <c r="D6" s="360">
        <f>ROUND('付表1）軸力計算表'!H322,2)</f>
        <v>213.62</v>
      </c>
      <c r="E6" s="147"/>
      <c r="F6" s="147"/>
      <c r="G6" s="151"/>
      <c r="H6" s="428">
        <v>8.725</v>
      </c>
      <c r="I6" s="360">
        <f>SUM(C6:G6)</f>
        <v>452.95000000000005</v>
      </c>
      <c r="J6" s="391">
        <f>ROUND(H6*I6,2)</f>
        <v>3951.99</v>
      </c>
      <c r="K6" s="149"/>
      <c r="L6" s="149"/>
    </row>
    <row r="7" spans="1:12" ht="27" customHeight="1">
      <c r="A7" s="181"/>
      <c r="B7" s="168" t="s">
        <v>287</v>
      </c>
      <c r="C7" s="158"/>
      <c r="D7" s="147"/>
      <c r="E7" s="147"/>
      <c r="F7" s="147"/>
      <c r="G7" s="151"/>
      <c r="H7" s="793"/>
      <c r="I7" s="360"/>
      <c r="J7" s="151"/>
      <c r="K7" s="149"/>
      <c r="L7" s="149"/>
    </row>
    <row r="8" spans="1:12" ht="27" customHeight="1" thickBot="1">
      <c r="A8" s="181"/>
      <c r="B8" s="169" t="s">
        <v>287</v>
      </c>
      <c r="C8" s="154"/>
      <c r="D8" s="152"/>
      <c r="E8" s="152"/>
      <c r="F8" s="152"/>
      <c r="G8" s="153"/>
      <c r="H8" s="794"/>
      <c r="I8" s="394"/>
      <c r="J8" s="153"/>
      <c r="K8" s="149"/>
      <c r="L8" s="149"/>
    </row>
    <row r="9" spans="1:12" ht="27" customHeight="1" thickBot="1">
      <c r="A9" s="149"/>
      <c r="B9" s="156"/>
      <c r="C9" s="177"/>
      <c r="D9" s="177"/>
      <c r="E9" s="177"/>
      <c r="F9" s="177"/>
      <c r="H9" s="155" t="s">
        <v>291</v>
      </c>
      <c r="I9" s="362">
        <f>SUM(I4:I8)</f>
        <v>1454.72</v>
      </c>
      <c r="J9" s="392">
        <f>SUM(J4:J8)</f>
        <v>6264.86</v>
      </c>
      <c r="K9" s="149"/>
      <c r="L9" s="149"/>
    </row>
    <row r="10" spans="2:8" ht="30.75" customHeight="1" thickBot="1">
      <c r="B10" s="172" t="s">
        <v>289</v>
      </c>
      <c r="C10" s="789">
        <v>0</v>
      </c>
      <c r="D10" s="790">
        <v>6.725</v>
      </c>
      <c r="E10" s="791"/>
      <c r="F10" s="791"/>
      <c r="G10" s="792"/>
      <c r="H10" s="170" t="s">
        <v>291</v>
      </c>
    </row>
    <row r="11" spans="2:8" ht="30.75" customHeight="1">
      <c r="B11" s="173" t="s">
        <v>307</v>
      </c>
      <c r="C11" s="381">
        <f>SUM(C4:C8)</f>
        <v>755.45</v>
      </c>
      <c r="D11" s="360">
        <f>SUM(D4:D8)</f>
        <v>699.27</v>
      </c>
      <c r="E11" s="147"/>
      <c r="F11" s="147"/>
      <c r="G11" s="151"/>
      <c r="H11" s="414">
        <f>SUM(C11:G11)</f>
        <v>1454.72</v>
      </c>
    </row>
    <row r="12" spans="2:8" ht="30.75" customHeight="1" thickBot="1">
      <c r="B12" s="174" t="s">
        <v>309</v>
      </c>
      <c r="C12" s="387">
        <f>ROUND(C10*C11,2)</f>
        <v>0</v>
      </c>
      <c r="D12" s="240">
        <f>ROUND(D10*D11,2)</f>
        <v>4702.59</v>
      </c>
      <c r="E12" s="240"/>
      <c r="F12" s="240"/>
      <c r="G12" s="153"/>
      <c r="H12" s="393">
        <f>SUM(C12:G12)</f>
        <v>4702.59</v>
      </c>
    </row>
    <row r="14" spans="2:7" ht="46.5" customHeight="1">
      <c r="B14" s="175" t="s">
        <v>304</v>
      </c>
      <c r="C14" t="s">
        <v>310</v>
      </c>
      <c r="F14" s="372">
        <f>ROUND(H12/H11,2)</f>
        <v>3.23</v>
      </c>
      <c r="G14" t="s">
        <v>112</v>
      </c>
    </row>
    <row r="15" spans="3:7" ht="46.5" customHeight="1">
      <c r="C15" t="s">
        <v>311</v>
      </c>
      <c r="F15" s="372">
        <f>ROUND(J9/I9,2)</f>
        <v>4.31</v>
      </c>
      <c r="G15" t="s">
        <v>112</v>
      </c>
    </row>
    <row r="16" ht="27" customHeight="1"/>
    <row r="17" spans="1:12" ht="14.25" thickBot="1">
      <c r="A17" t="s">
        <v>318</v>
      </c>
      <c r="B17" s="149"/>
      <c r="C17" s="150"/>
      <c r="D17" s="150"/>
      <c r="E17" s="150"/>
      <c r="F17" s="150"/>
      <c r="G17" s="150"/>
      <c r="H17" s="150"/>
      <c r="I17" s="150"/>
      <c r="J17" s="150"/>
      <c r="K17" s="149"/>
      <c r="L17" s="149"/>
    </row>
    <row r="18" spans="1:12" ht="30" customHeight="1" thickBot="1">
      <c r="A18" s="182" t="s">
        <v>306</v>
      </c>
      <c r="B18" s="183">
        <v>1</v>
      </c>
      <c r="C18" s="161" t="s">
        <v>772</v>
      </c>
      <c r="D18" s="162" t="s">
        <v>773</v>
      </c>
      <c r="E18" s="162" t="s">
        <v>288</v>
      </c>
      <c r="F18" s="162" t="s">
        <v>288</v>
      </c>
      <c r="G18" s="163" t="s">
        <v>288</v>
      </c>
      <c r="H18" s="164" t="s">
        <v>290</v>
      </c>
      <c r="I18" s="165" t="s">
        <v>307</v>
      </c>
      <c r="J18" s="166" t="s">
        <v>308</v>
      </c>
      <c r="K18" s="176"/>
      <c r="L18" s="176"/>
    </row>
    <row r="19" spans="1:12" ht="27" customHeight="1">
      <c r="A19" s="180"/>
      <c r="B19" s="167" t="s">
        <v>774</v>
      </c>
      <c r="C19" s="378">
        <f>ROUND('付表1）軸力計算表'!I46,2)</f>
        <v>569.91</v>
      </c>
      <c r="D19" s="379">
        <f>ROUND('付表1）軸力計算表'!I106,2)</f>
        <v>498.62</v>
      </c>
      <c r="E19" s="148"/>
      <c r="F19" s="148"/>
      <c r="G19" s="160"/>
      <c r="H19" s="418">
        <f>H4</f>
        <v>0</v>
      </c>
      <c r="I19" s="359">
        <f>SUM(C19:G19)</f>
        <v>1068.53</v>
      </c>
      <c r="J19" s="390">
        <f>ROUND(H19*I19,2)</f>
        <v>0</v>
      </c>
      <c r="K19" s="149"/>
      <c r="L19" s="149"/>
    </row>
    <row r="20" spans="1:12" ht="27" customHeight="1">
      <c r="A20" s="181"/>
      <c r="B20" s="168" t="s">
        <v>775</v>
      </c>
      <c r="C20" s="380">
        <f>ROUND('付表1）軸力計算表'!I166,2)</f>
        <v>509.73</v>
      </c>
      <c r="D20" s="360">
        <f>ROUND('付表1）軸力計算表'!I226,2)</f>
        <v>468.18</v>
      </c>
      <c r="E20" s="147"/>
      <c r="F20" s="147"/>
      <c r="G20" s="151"/>
      <c r="H20" s="419">
        <f>H5</f>
        <v>4.7</v>
      </c>
      <c r="I20" s="360">
        <f>SUM(C20:G20)</f>
        <v>977.9100000000001</v>
      </c>
      <c r="J20" s="391">
        <f>ROUND(H20*I20,2)</f>
        <v>4596.18</v>
      </c>
      <c r="K20" s="149"/>
      <c r="L20" s="149"/>
    </row>
    <row r="21" spans="1:12" ht="27" customHeight="1">
      <c r="A21" s="181"/>
      <c r="B21" s="168" t="s">
        <v>776</v>
      </c>
      <c r="C21" s="380">
        <f>ROUND('付表1）軸力計算表'!I286,2)</f>
        <v>456.95</v>
      </c>
      <c r="D21" s="360">
        <f>ROUND('付表1）軸力計算表'!I346,2)</f>
        <v>394.39</v>
      </c>
      <c r="E21" s="147"/>
      <c r="F21" s="147"/>
      <c r="G21" s="151"/>
      <c r="H21" s="419">
        <f>H6</f>
        <v>8.725</v>
      </c>
      <c r="I21" s="360">
        <f>SUM(C21:G21)</f>
        <v>851.3399999999999</v>
      </c>
      <c r="J21" s="391">
        <f>ROUND(H21*I21,2)</f>
        <v>7427.94</v>
      </c>
      <c r="K21" s="149"/>
      <c r="L21" s="149"/>
    </row>
    <row r="22" spans="1:12" ht="27" customHeight="1">
      <c r="A22" s="181"/>
      <c r="B22" s="168" t="s">
        <v>287</v>
      </c>
      <c r="C22" s="158"/>
      <c r="D22" s="147"/>
      <c r="E22" s="147"/>
      <c r="F22" s="147"/>
      <c r="G22" s="151"/>
      <c r="H22" s="420"/>
      <c r="I22" s="360"/>
      <c r="J22" s="151"/>
      <c r="K22" s="149"/>
      <c r="L22" s="149"/>
    </row>
    <row r="23" spans="1:12" ht="27" customHeight="1" thickBot="1">
      <c r="A23" s="181"/>
      <c r="B23" s="169" t="s">
        <v>287</v>
      </c>
      <c r="C23" s="154"/>
      <c r="D23" s="152"/>
      <c r="E23" s="152"/>
      <c r="F23" s="152"/>
      <c r="G23" s="153"/>
      <c r="H23" s="421"/>
      <c r="I23" s="394"/>
      <c r="J23" s="153"/>
      <c r="K23" s="149"/>
      <c r="L23" s="149"/>
    </row>
    <row r="24" spans="1:12" ht="27" customHeight="1" thickBot="1">
      <c r="A24" s="149"/>
      <c r="B24" s="156"/>
      <c r="C24" s="177"/>
      <c r="D24" s="177"/>
      <c r="E24" s="177"/>
      <c r="F24" s="177"/>
      <c r="H24" s="155" t="s">
        <v>291</v>
      </c>
      <c r="I24" s="362">
        <f>SUM(I19:I23)</f>
        <v>2897.7799999999997</v>
      </c>
      <c r="J24" s="392">
        <f>SUM(J19:J23)</f>
        <v>12024.119999999999</v>
      </c>
      <c r="K24" s="149"/>
      <c r="L24" s="149"/>
    </row>
    <row r="25" spans="2:8" ht="30.75" customHeight="1" thickBot="1">
      <c r="B25" s="172" t="s">
        <v>289</v>
      </c>
      <c r="C25" s="382">
        <f>C10</f>
        <v>0</v>
      </c>
      <c r="D25" s="389">
        <f>D10</f>
        <v>6.725</v>
      </c>
      <c r="E25" s="796"/>
      <c r="F25" s="796"/>
      <c r="G25" s="389"/>
      <c r="H25" s="170" t="s">
        <v>291</v>
      </c>
    </row>
    <row r="26" spans="2:8" ht="30.75" customHeight="1">
      <c r="B26" s="173" t="s">
        <v>307</v>
      </c>
      <c r="C26" s="395">
        <f>SUM(C19:C23)</f>
        <v>1536.59</v>
      </c>
      <c r="D26" s="396">
        <f>SUM(D19:D23)</f>
        <v>1361.19</v>
      </c>
      <c r="E26" s="797"/>
      <c r="F26" s="797"/>
      <c r="G26" s="396"/>
      <c r="H26" s="388">
        <f>SUM(C26:G26)</f>
        <v>2897.7799999999997</v>
      </c>
    </row>
    <row r="27" spans="2:8" ht="30.75" customHeight="1" thickBot="1">
      <c r="B27" s="174" t="s">
        <v>309</v>
      </c>
      <c r="C27" s="795">
        <f>ROUND(C25*C26,2)</f>
        <v>0</v>
      </c>
      <c r="D27" s="240">
        <f>ROUND(D25*D26,2)</f>
        <v>9154</v>
      </c>
      <c r="E27" s="240"/>
      <c r="F27" s="240"/>
      <c r="G27" s="240"/>
      <c r="H27" s="241">
        <f>SUM(C27:G27)</f>
        <v>9154</v>
      </c>
    </row>
    <row r="29" spans="2:7" ht="46.5" customHeight="1">
      <c r="B29" s="175" t="s">
        <v>304</v>
      </c>
      <c r="C29" t="s">
        <v>310</v>
      </c>
      <c r="F29" s="372">
        <f>ROUND(H27/H26,2)</f>
        <v>3.16</v>
      </c>
      <c r="G29" t="s">
        <v>112</v>
      </c>
    </row>
    <row r="30" spans="3:7" ht="46.5" customHeight="1">
      <c r="C30" t="s">
        <v>311</v>
      </c>
      <c r="F30" s="372">
        <f>ROUND(J24/I24,2)</f>
        <v>4.15</v>
      </c>
      <c r="G30" t="s">
        <v>112</v>
      </c>
    </row>
  </sheetData>
  <sheetProtection/>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60" r:id="rId3"/>
  <legacyDrawing r:id="rId2"/>
</worksheet>
</file>

<file path=xl/worksheets/sheet8.xml><?xml version="1.0" encoding="utf-8"?>
<worksheet xmlns="http://schemas.openxmlformats.org/spreadsheetml/2006/main" xmlns:r="http://schemas.openxmlformats.org/officeDocument/2006/relationships">
  <dimension ref="A1:AC60"/>
  <sheetViews>
    <sheetView showGridLines="0" zoomScale="85" zoomScaleNormal="85" zoomScalePageLayoutView="0" workbookViewId="0" topLeftCell="A28">
      <selection activeCell="D35" sqref="D35"/>
    </sheetView>
  </sheetViews>
  <sheetFormatPr defaultColWidth="8.796875" defaultRowHeight="14.25"/>
  <cols>
    <col min="1" max="1" width="6.8984375" style="0" customWidth="1"/>
    <col min="2" max="2" width="22.8984375" style="0" bestFit="1" customWidth="1"/>
    <col min="3" max="7" width="11.3984375" style="0" customWidth="1"/>
    <col min="8" max="8" width="14.59765625" style="0" customWidth="1"/>
    <col min="9" max="11" width="12.59765625" style="0" customWidth="1"/>
    <col min="12" max="12" width="19.69921875" style="0" bestFit="1" customWidth="1"/>
    <col min="13" max="13" width="2.09765625" style="0" customWidth="1"/>
  </cols>
  <sheetData>
    <row r="1" ht="39" customHeight="1">
      <c r="A1" s="184" t="s">
        <v>477</v>
      </c>
    </row>
    <row r="2" spans="1:12" ht="24.75" customHeight="1" thickBot="1">
      <c r="A2" t="s">
        <v>478</v>
      </c>
      <c r="B2" s="149"/>
      <c r="C2" s="150"/>
      <c r="D2" s="150"/>
      <c r="E2" s="150"/>
      <c r="F2" s="150"/>
      <c r="G2" s="150"/>
      <c r="H2" s="150"/>
      <c r="I2" s="150"/>
      <c r="J2" s="150"/>
      <c r="K2" s="150"/>
      <c r="L2" s="150"/>
    </row>
    <row r="3" spans="1:12" ht="30" customHeight="1" thickBot="1">
      <c r="A3" s="182" t="s">
        <v>306</v>
      </c>
      <c r="B3" s="183">
        <v>2</v>
      </c>
      <c r="C3" s="161" t="s">
        <v>777</v>
      </c>
      <c r="D3" s="162" t="s">
        <v>773</v>
      </c>
      <c r="E3" s="162" t="s">
        <v>288</v>
      </c>
      <c r="F3" s="162" t="s">
        <v>288</v>
      </c>
      <c r="G3" s="163" t="s">
        <v>288</v>
      </c>
      <c r="H3" s="164" t="s">
        <v>290</v>
      </c>
      <c r="I3" s="165" t="s">
        <v>299</v>
      </c>
      <c r="J3" s="165" t="s">
        <v>300</v>
      </c>
      <c r="K3" s="165" t="s">
        <v>301</v>
      </c>
      <c r="L3" s="166" t="s">
        <v>315</v>
      </c>
    </row>
    <row r="4" spans="1:12" ht="27" customHeight="1">
      <c r="A4" s="649" t="s">
        <v>292</v>
      </c>
      <c r="B4" s="167" t="s">
        <v>774</v>
      </c>
      <c r="C4" s="378">
        <f>'付表４）負担せん断力検定シート'!M13</f>
        <v>13.97</v>
      </c>
      <c r="D4" s="379">
        <f>'付表４）負担せん断力検定シート'!M14</f>
        <v>23.94</v>
      </c>
      <c r="E4" s="148"/>
      <c r="F4" s="148"/>
      <c r="G4" s="160"/>
      <c r="H4" s="382">
        <f>'付表２）重心位置の計算'!H4</f>
        <v>0</v>
      </c>
      <c r="I4" s="379">
        <f>SUM(C4:G4)</f>
        <v>37.910000000000004</v>
      </c>
      <c r="J4" s="379">
        <f>ROUND(H4*I4,2)</f>
        <v>0</v>
      </c>
      <c r="K4" s="243">
        <f>H4-F22</f>
        <v>-5.24</v>
      </c>
      <c r="L4" s="398">
        <f>ROUND(I4*K4^2,2)</f>
        <v>1040.92</v>
      </c>
    </row>
    <row r="5" spans="1:12" ht="27" customHeight="1">
      <c r="A5" s="650"/>
      <c r="B5" s="168" t="s">
        <v>775</v>
      </c>
      <c r="C5" s="380">
        <f>'付表４）負担せん断力検定シート'!M15</f>
        <v>2.23</v>
      </c>
      <c r="D5" s="380">
        <f>'付表４）負担せん断力検定シート'!M16</f>
        <v>2.23</v>
      </c>
      <c r="E5" s="147"/>
      <c r="F5" s="147"/>
      <c r="G5" s="151"/>
      <c r="H5" s="361">
        <f>'付表２）重心位置の計算'!H5</f>
        <v>4.7</v>
      </c>
      <c r="I5" s="379">
        <f>SUM(C5:G5)</f>
        <v>4.46</v>
      </c>
      <c r="J5" s="360">
        <f>ROUND(H5*I5,2)</f>
        <v>20.96</v>
      </c>
      <c r="K5" s="244">
        <f>H5-F22</f>
        <v>-0.54</v>
      </c>
      <c r="L5" s="399">
        <f>ROUND(I5*K5^2,2)</f>
        <v>1.3</v>
      </c>
    </row>
    <row r="6" spans="1:12" ht="27" customHeight="1">
      <c r="A6" s="650"/>
      <c r="B6" s="168" t="s">
        <v>776</v>
      </c>
      <c r="C6" s="380">
        <f>'付表４）負担せん断力検定シート'!M17</f>
        <v>28.8</v>
      </c>
      <c r="D6" s="360">
        <f>'付表４）負担せん断力検定シート'!M18</f>
        <v>28.8</v>
      </c>
      <c r="E6" s="147"/>
      <c r="F6" s="147"/>
      <c r="G6" s="151"/>
      <c r="H6" s="361">
        <f>'付表２）重心位置の計算'!H6</f>
        <v>8.725</v>
      </c>
      <c r="I6" s="379">
        <f>SUM(C6:G6)</f>
        <v>57.6</v>
      </c>
      <c r="J6" s="360">
        <f>ROUND(H6*I6,2)</f>
        <v>502.56</v>
      </c>
      <c r="K6" s="244">
        <f>H6-F22</f>
        <v>3.4849999999999994</v>
      </c>
      <c r="L6" s="399">
        <f>ROUND(I6*K6^2,2)</f>
        <v>699.56</v>
      </c>
    </row>
    <row r="7" spans="1:12" ht="27" customHeight="1">
      <c r="A7" s="650"/>
      <c r="B7" s="168" t="s">
        <v>287</v>
      </c>
      <c r="C7" s="158"/>
      <c r="D7" s="147"/>
      <c r="E7" s="147"/>
      <c r="F7" s="147"/>
      <c r="G7" s="151"/>
      <c r="H7" s="179"/>
      <c r="I7" s="148"/>
      <c r="J7" s="147"/>
      <c r="K7" s="244"/>
      <c r="L7" s="245"/>
    </row>
    <row r="8" spans="1:12" ht="27" customHeight="1" thickBot="1">
      <c r="A8" s="651"/>
      <c r="B8" s="169" t="s">
        <v>287</v>
      </c>
      <c r="C8" s="154"/>
      <c r="D8" s="152"/>
      <c r="E8" s="152"/>
      <c r="F8" s="152"/>
      <c r="G8" s="153"/>
      <c r="H8" s="154"/>
      <c r="I8" s="152"/>
      <c r="J8" s="152"/>
      <c r="K8" s="246"/>
      <c r="L8" s="153"/>
    </row>
    <row r="9" spans="1:12" ht="27" customHeight="1" thickBot="1">
      <c r="A9" s="156"/>
      <c r="B9" s="156"/>
      <c r="C9" s="156"/>
      <c r="D9" s="156"/>
      <c r="E9" s="156"/>
      <c r="F9" s="156"/>
      <c r="H9" s="155" t="s">
        <v>291</v>
      </c>
      <c r="I9" s="383">
        <f>ROUND(I4+I5+I6+I7+I8,0)</f>
        <v>100</v>
      </c>
      <c r="J9" s="397">
        <f>SUM(J4:J8)</f>
        <v>523.52</v>
      </c>
      <c r="K9" s="247">
        <f>SUM(K4:K8)</f>
        <v>-2.295000000000001</v>
      </c>
      <c r="L9" s="400">
        <f>SUM(L4:L8)</f>
        <v>1741.78</v>
      </c>
    </row>
    <row r="10" spans="1:7" ht="27" customHeight="1">
      <c r="A10" s="649" t="s">
        <v>293</v>
      </c>
      <c r="B10" s="167" t="s">
        <v>774</v>
      </c>
      <c r="C10" s="378">
        <f>'付表４）負担せん断力検定シート'!M45</f>
        <v>8.09</v>
      </c>
      <c r="D10" s="379">
        <f>'付表４）負担せん断力検定シート'!M46</f>
        <v>22.24</v>
      </c>
      <c r="E10" s="148"/>
      <c r="F10" s="148"/>
      <c r="G10" s="159"/>
    </row>
    <row r="11" spans="1:7" ht="27" customHeight="1">
      <c r="A11" s="650"/>
      <c r="B11" s="168" t="s">
        <v>775</v>
      </c>
      <c r="C11" s="378">
        <f>'付表４）負担せん断力検定シート'!M47</f>
        <v>6.72</v>
      </c>
      <c r="D11" s="379">
        <f>'付表４）負担せん断力検定シート'!M48</f>
        <v>23.84</v>
      </c>
      <c r="E11" s="147"/>
      <c r="F11" s="147"/>
      <c r="G11" s="151"/>
    </row>
    <row r="12" spans="1:7" ht="27" customHeight="1">
      <c r="A12" s="650"/>
      <c r="B12" s="168" t="s">
        <v>776</v>
      </c>
      <c r="C12" s="380">
        <f>'付表４）負担せん断力検定シート'!M49</f>
        <v>30.33</v>
      </c>
      <c r="D12" s="360">
        <f>'付表４）負担せん断力検定シート'!M50</f>
        <v>8.75</v>
      </c>
      <c r="E12" s="147"/>
      <c r="F12" s="147"/>
      <c r="G12" s="151"/>
    </row>
    <row r="13" spans="1:7" ht="27" customHeight="1">
      <c r="A13" s="650"/>
      <c r="B13" s="168" t="s">
        <v>287</v>
      </c>
      <c r="C13" s="158"/>
      <c r="D13" s="147"/>
      <c r="E13" s="147"/>
      <c r="F13" s="147"/>
      <c r="G13" s="151"/>
    </row>
    <row r="14" spans="1:7" ht="27" customHeight="1" thickBot="1">
      <c r="A14" s="651"/>
      <c r="B14" s="169" t="s">
        <v>287</v>
      </c>
      <c r="C14" s="154"/>
      <c r="D14" s="152"/>
      <c r="E14" s="152"/>
      <c r="F14" s="152"/>
      <c r="G14" s="153"/>
    </row>
    <row r="15" spans="1:8" ht="30.75" customHeight="1" thickBot="1">
      <c r="A15" s="652" t="s">
        <v>289</v>
      </c>
      <c r="B15" s="653"/>
      <c r="C15" s="382">
        <f>'付表２）重心位置の計算'!C10</f>
        <v>0</v>
      </c>
      <c r="D15" s="178">
        <f>'付表２）重心位置の計算'!D10</f>
        <v>6.725</v>
      </c>
      <c r="E15" s="178"/>
      <c r="F15" s="178"/>
      <c r="G15" s="160"/>
      <c r="H15" s="170" t="s">
        <v>291</v>
      </c>
    </row>
    <row r="16" spans="1:8" ht="30.75" customHeight="1" thickBot="1">
      <c r="A16" s="652" t="s">
        <v>298</v>
      </c>
      <c r="B16" s="653"/>
      <c r="C16" s="386">
        <f>SUM(C10:C14)</f>
        <v>45.14</v>
      </c>
      <c r="D16" s="386">
        <f>SUM(D10:D14)</f>
        <v>54.83</v>
      </c>
      <c r="E16" s="147"/>
      <c r="F16" s="147"/>
      <c r="G16" s="151"/>
      <c r="H16" s="384">
        <f>ROUND(C16+D16+E16+F16+G16,0)</f>
        <v>100</v>
      </c>
    </row>
    <row r="17" spans="1:8" ht="30.75" customHeight="1" thickBot="1">
      <c r="A17" s="652" t="s">
        <v>297</v>
      </c>
      <c r="B17" s="653"/>
      <c r="C17" s="385">
        <f>ROUND(C15*C16,2)</f>
        <v>0</v>
      </c>
      <c r="D17" s="386">
        <f>ROUND(D15*D16,2)</f>
        <v>368.73</v>
      </c>
      <c r="E17" s="147"/>
      <c r="F17" s="147"/>
      <c r="G17" s="151"/>
      <c r="H17" s="377">
        <f>SUM(C17:G17)</f>
        <v>368.73</v>
      </c>
    </row>
    <row r="18" spans="1:8" ht="30.75" customHeight="1" thickBot="1">
      <c r="A18" s="652" t="s">
        <v>387</v>
      </c>
      <c r="B18" s="653"/>
      <c r="C18" s="244">
        <f>C15-F21</f>
        <v>-3.69</v>
      </c>
      <c r="D18" s="244">
        <f>D15-F21</f>
        <v>3.0349999999999997</v>
      </c>
      <c r="E18" s="244"/>
      <c r="F18" s="244"/>
      <c r="G18" s="245"/>
      <c r="H18" s="401">
        <f>SUM(C18:G18)</f>
        <v>-0.6550000000000002</v>
      </c>
    </row>
    <row r="19" spans="1:8" ht="30.75" customHeight="1" thickBot="1">
      <c r="A19" s="652" t="s">
        <v>316</v>
      </c>
      <c r="B19" s="653"/>
      <c r="C19" s="249">
        <f>ROUND(C16*C18^2,2)</f>
        <v>614.63</v>
      </c>
      <c r="D19" s="246">
        <f>ROUND(D16*D18^2,2)</f>
        <v>505.05</v>
      </c>
      <c r="E19" s="246"/>
      <c r="F19" s="246"/>
      <c r="G19" s="153"/>
      <c r="H19" s="241">
        <f>SUM(C19:G19)</f>
        <v>1119.68</v>
      </c>
    </row>
    <row r="21" spans="2:18" ht="39.75" customHeight="1">
      <c r="B21" s="175" t="s">
        <v>294</v>
      </c>
      <c r="C21" t="s">
        <v>303</v>
      </c>
      <c r="F21" s="372">
        <f>ROUND(H17/H16,2)</f>
        <v>3.69</v>
      </c>
      <c r="G21" t="s">
        <v>112</v>
      </c>
      <c r="H21" s="371"/>
      <c r="J21" s="372"/>
      <c r="K21" s="374"/>
      <c r="L21" s="363"/>
      <c r="O21" s="175"/>
      <c r="P21" s="370"/>
      <c r="Q21" s="175"/>
      <c r="R21" s="370"/>
    </row>
    <row r="22" spans="3:19" ht="39.75" customHeight="1">
      <c r="C22" t="s">
        <v>302</v>
      </c>
      <c r="F22" s="372">
        <f>ROUND(J9/I9,2)</f>
        <v>5.24</v>
      </c>
      <c r="G22" t="s">
        <v>112</v>
      </c>
      <c r="H22" s="375"/>
      <c r="I22" s="374"/>
      <c r="J22" s="373"/>
      <c r="K22" s="376"/>
      <c r="L22" s="363"/>
      <c r="P22" s="341"/>
      <c r="R22" s="341"/>
      <c r="S22" s="341"/>
    </row>
    <row r="23" spans="2:17" ht="39.75" customHeight="1">
      <c r="B23" s="175" t="s">
        <v>304</v>
      </c>
      <c r="C23" t="s">
        <v>310</v>
      </c>
      <c r="F23" s="372">
        <f>'付表２）重心位置の計算'!F14</f>
        <v>3.23</v>
      </c>
      <c r="G23" t="s">
        <v>112</v>
      </c>
      <c r="O23" s="9"/>
      <c r="Q23" s="9"/>
    </row>
    <row r="24" spans="3:7" ht="39.75" customHeight="1">
      <c r="C24" t="s">
        <v>311</v>
      </c>
      <c r="F24" s="372">
        <f>'付表２）重心位置の計算'!F15</f>
        <v>4.31</v>
      </c>
      <c r="G24" t="s">
        <v>112</v>
      </c>
    </row>
    <row r="25" spans="2:17" ht="39.75" customHeight="1">
      <c r="B25" s="175" t="s">
        <v>295</v>
      </c>
      <c r="C25" s="654" t="s">
        <v>313</v>
      </c>
      <c r="D25" s="654"/>
      <c r="E25" s="654"/>
      <c r="F25" s="372">
        <f>ABS(F21-F23)</f>
        <v>0.45999999999999996</v>
      </c>
      <c r="G25" t="s">
        <v>112</v>
      </c>
      <c r="O25" s="9"/>
      <c r="Q25" s="9"/>
    </row>
    <row r="26" spans="3:17" ht="39.75" customHeight="1">
      <c r="C26" s="654" t="s">
        <v>314</v>
      </c>
      <c r="D26" s="654"/>
      <c r="E26" s="654"/>
      <c r="F26" s="372">
        <f>ABS(F22-F24)</f>
        <v>0.9300000000000006</v>
      </c>
      <c r="G26" t="s">
        <v>112</v>
      </c>
      <c r="I26" s="242"/>
      <c r="O26" s="9"/>
      <c r="Q26" s="9"/>
    </row>
    <row r="27" spans="2:29" ht="39.75" customHeight="1">
      <c r="B27" s="9" t="s">
        <v>296</v>
      </c>
      <c r="C27" t="s">
        <v>312</v>
      </c>
      <c r="H27" s="402">
        <f>L9+H19</f>
        <v>2861.46</v>
      </c>
      <c r="Y27" s="366"/>
      <c r="Z27" s="367"/>
      <c r="AA27" s="368"/>
      <c r="AB27" s="369"/>
      <c r="AC27" s="365"/>
    </row>
    <row r="28" spans="3:29" ht="39.75" customHeight="1">
      <c r="C28" t="s">
        <v>305</v>
      </c>
      <c r="F28" s="372">
        <f>SQRT(H27/I9)</f>
        <v>5.349261631290808</v>
      </c>
      <c r="Y28" s="366"/>
      <c r="Z28" s="367"/>
      <c r="AA28" s="368"/>
      <c r="AB28" s="364"/>
      <c r="AC28" s="365"/>
    </row>
    <row r="29" spans="2:29" ht="39.75" customHeight="1">
      <c r="B29" s="655" t="s">
        <v>663</v>
      </c>
      <c r="C29" s="654" t="s">
        <v>659</v>
      </c>
      <c r="D29" s="654"/>
      <c r="E29" s="654"/>
      <c r="F29" s="242"/>
      <c r="G29" s="242">
        <f>F26/F28</f>
        <v>0.1738557700300006</v>
      </c>
      <c r="H29" t="str">
        <f>IF(G29&lt;0.2,"≦0.20 O.K","&gt;0.20 N.G")</f>
        <v>≦0.20 O.K</v>
      </c>
      <c r="Y29" s="366"/>
      <c r="Z29" s="367"/>
      <c r="AA29" s="368"/>
      <c r="AB29" s="369"/>
      <c r="AC29" s="365"/>
    </row>
    <row r="30" spans="2:29" ht="39.75" customHeight="1">
      <c r="B30" s="508"/>
      <c r="C30" s="654" t="s">
        <v>660</v>
      </c>
      <c r="D30" s="654"/>
      <c r="E30" s="654"/>
      <c r="F30" s="242"/>
      <c r="G30" s="242">
        <f>F25/F28</f>
        <v>0.08599317657397873</v>
      </c>
      <c r="H30" t="str">
        <f>IF(G30&lt;0.2,"≦0.20 O.K","&gt;0.20 N.G")</f>
        <v>≦0.20 O.K</v>
      </c>
      <c r="O30" s="9"/>
      <c r="Q30" s="9"/>
      <c r="Y30" s="366"/>
      <c r="Z30" s="367"/>
      <c r="AA30" s="368"/>
      <c r="AB30" s="369"/>
      <c r="AC30" s="366"/>
    </row>
    <row r="31" ht="39" customHeight="1">
      <c r="A31" s="184"/>
    </row>
    <row r="32" spans="15:17" ht="24.75" customHeight="1" thickBot="1">
      <c r="O32" s="9"/>
      <c r="Q32" s="9"/>
    </row>
    <row r="33" spans="1:17" ht="30" customHeight="1" thickBot="1">
      <c r="A33" s="182" t="s">
        <v>306</v>
      </c>
      <c r="B33" s="183">
        <v>1</v>
      </c>
      <c r="C33" s="161" t="s">
        <v>777</v>
      </c>
      <c r="D33" s="162" t="s">
        <v>773</v>
      </c>
      <c r="E33" s="162" t="s">
        <v>288</v>
      </c>
      <c r="F33" s="162" t="s">
        <v>288</v>
      </c>
      <c r="G33" s="163" t="s">
        <v>288</v>
      </c>
      <c r="H33" s="164" t="s">
        <v>290</v>
      </c>
      <c r="I33" s="165" t="s">
        <v>299</v>
      </c>
      <c r="J33" s="165" t="s">
        <v>300</v>
      </c>
      <c r="K33" s="165" t="s">
        <v>301</v>
      </c>
      <c r="L33" s="166" t="s">
        <v>315</v>
      </c>
      <c r="O33" s="9"/>
      <c r="Q33" s="9"/>
    </row>
    <row r="34" spans="1:17" ht="27" customHeight="1">
      <c r="A34" s="649" t="s">
        <v>292</v>
      </c>
      <c r="B34" s="167" t="s">
        <v>774</v>
      </c>
      <c r="C34" s="378">
        <f>'付表４）負担せん断力検定シート'!M77</f>
        <v>25.61</v>
      </c>
      <c r="D34" s="379">
        <f>'付表４）負担せん断力検定シート'!M78</f>
        <v>22.95</v>
      </c>
      <c r="E34" s="148"/>
      <c r="F34" s="148"/>
      <c r="G34" s="160"/>
      <c r="H34" s="382">
        <f>'付表２）重心位置の計算'!H19</f>
        <v>0</v>
      </c>
      <c r="I34" s="379">
        <f>SUM(C34:G34)</f>
        <v>48.56</v>
      </c>
      <c r="J34" s="379">
        <f>ROUND(H34*I34,2)</f>
        <v>0</v>
      </c>
      <c r="K34" s="243">
        <f>H34-F52</f>
        <v>-4.18</v>
      </c>
      <c r="L34" s="398">
        <f>ROUND(I34*K34^2,2)</f>
        <v>848.46</v>
      </c>
      <c r="O34" s="9"/>
      <c r="Q34" s="9"/>
    </row>
    <row r="35" spans="1:17" ht="27" customHeight="1">
      <c r="A35" s="650"/>
      <c r="B35" s="168" t="s">
        <v>775</v>
      </c>
      <c r="C35" s="380">
        <f>'付表４）負担せん断力検定シート'!M79</f>
        <v>3.75</v>
      </c>
      <c r="D35" s="360">
        <f>'付表４）負担せん断力検定シート'!M80</f>
        <v>3.75</v>
      </c>
      <c r="E35" s="147"/>
      <c r="F35" s="147"/>
      <c r="G35" s="151"/>
      <c r="H35" s="361">
        <f>'付表２）重心位置の計算'!H20</f>
        <v>4.7</v>
      </c>
      <c r="I35" s="379">
        <f>SUM(C35:G35)</f>
        <v>7.5</v>
      </c>
      <c r="J35" s="360">
        <f>ROUND(H35*I35,2)</f>
        <v>35.25</v>
      </c>
      <c r="K35" s="244">
        <f>H35-F52</f>
        <v>0.5200000000000005</v>
      </c>
      <c r="L35" s="399">
        <f>ROUND(I35*K35^2,2)</f>
        <v>2.03</v>
      </c>
      <c r="O35" s="9"/>
      <c r="Q35" s="9"/>
    </row>
    <row r="36" spans="1:17" ht="27" customHeight="1">
      <c r="A36" s="650"/>
      <c r="B36" s="168" t="s">
        <v>776</v>
      </c>
      <c r="C36" s="380">
        <f>'付表４）負担せん断力検定シート'!M81</f>
        <v>18.37</v>
      </c>
      <c r="D36" s="360">
        <f>'付表４）負担せん断力検定シート'!M82</f>
        <v>25.55</v>
      </c>
      <c r="E36" s="147"/>
      <c r="F36" s="147"/>
      <c r="G36" s="151"/>
      <c r="H36" s="361">
        <f>'付表２）重心位置の計算'!H21</f>
        <v>8.725</v>
      </c>
      <c r="I36" s="148">
        <f>SUM(C36:G36)</f>
        <v>43.92</v>
      </c>
      <c r="J36" s="360">
        <f>ROUND(H36*I36,2)</f>
        <v>383.2</v>
      </c>
      <c r="K36" s="244">
        <f>H36-F52</f>
        <v>4.545</v>
      </c>
      <c r="L36" s="399">
        <f>ROUND(I36*K36^2,2)</f>
        <v>907.26</v>
      </c>
      <c r="O36" s="9"/>
      <c r="Q36" s="9"/>
    </row>
    <row r="37" spans="1:17" ht="27" customHeight="1">
      <c r="A37" s="650"/>
      <c r="B37" s="168" t="s">
        <v>287</v>
      </c>
      <c r="C37" s="158"/>
      <c r="D37" s="147"/>
      <c r="E37" s="147"/>
      <c r="F37" s="147"/>
      <c r="G37" s="151"/>
      <c r="H37" s="179"/>
      <c r="I37" s="148"/>
      <c r="J37" s="147"/>
      <c r="K37" s="244"/>
      <c r="L37" s="245"/>
      <c r="O37" s="9"/>
      <c r="Q37" s="9"/>
    </row>
    <row r="38" spans="1:17" ht="27" customHeight="1" thickBot="1">
      <c r="A38" s="651"/>
      <c r="B38" s="169" t="s">
        <v>287</v>
      </c>
      <c r="C38" s="154"/>
      <c r="D38" s="152"/>
      <c r="E38" s="152"/>
      <c r="F38" s="152"/>
      <c r="G38" s="153"/>
      <c r="H38" s="154"/>
      <c r="I38" s="152"/>
      <c r="J38" s="152"/>
      <c r="K38" s="246"/>
      <c r="L38" s="153"/>
      <c r="O38" s="9"/>
      <c r="Q38" s="9"/>
    </row>
    <row r="39" spans="1:17" ht="27" customHeight="1" thickBot="1">
      <c r="A39" s="156"/>
      <c r="B39" s="156"/>
      <c r="C39" s="156"/>
      <c r="D39" s="156"/>
      <c r="E39" s="156"/>
      <c r="F39" s="156"/>
      <c r="H39" s="155" t="s">
        <v>291</v>
      </c>
      <c r="I39" s="383">
        <f>ROUND(I34+I35+I36+I37+I38,0)</f>
        <v>100</v>
      </c>
      <c r="J39" s="157">
        <f>SUM(J34:J38)</f>
        <v>418.45</v>
      </c>
      <c r="K39" s="247">
        <f>SUM(K34:K38)</f>
        <v>0.8850000000000007</v>
      </c>
      <c r="L39" s="400">
        <f>SUM(L34:L38)</f>
        <v>1757.75</v>
      </c>
      <c r="O39" s="9"/>
      <c r="Q39" s="9"/>
    </row>
    <row r="40" spans="1:7" ht="27" customHeight="1">
      <c r="A40" s="649" t="s">
        <v>293</v>
      </c>
      <c r="B40" s="167" t="s">
        <v>774</v>
      </c>
      <c r="C40" s="378">
        <f>'付表４）負担せん断力検定シート'!M123</f>
        <v>36.74</v>
      </c>
      <c r="D40" s="379">
        <f>'付表４）負担せん断力検定シート'!M110</f>
        <v>10.4</v>
      </c>
      <c r="E40" s="148"/>
      <c r="F40" s="148"/>
      <c r="G40" s="159"/>
    </row>
    <row r="41" spans="1:7" ht="27" customHeight="1">
      <c r="A41" s="650"/>
      <c r="B41" s="168" t="s">
        <v>778</v>
      </c>
      <c r="C41" s="380"/>
      <c r="D41" s="360"/>
      <c r="E41" s="147"/>
      <c r="F41" s="147"/>
      <c r="G41" s="151"/>
    </row>
    <row r="42" spans="1:15" ht="27" customHeight="1">
      <c r="A42" s="650"/>
      <c r="B42" s="168" t="s">
        <v>779</v>
      </c>
      <c r="C42" s="380">
        <f>'付表４）負担せん断力検定シート'!M109</f>
        <v>2.76</v>
      </c>
      <c r="D42" s="360">
        <f>'付表４）負担せん断力検定シート'!M124</f>
        <v>50.07</v>
      </c>
      <c r="E42" s="147"/>
      <c r="F42" s="147"/>
      <c r="G42" s="151"/>
      <c r="O42" s="9"/>
    </row>
    <row r="43" spans="1:7" ht="27" customHeight="1">
      <c r="A43" s="650"/>
      <c r="B43" s="168" t="s">
        <v>287</v>
      </c>
      <c r="C43" s="158"/>
      <c r="D43" s="147"/>
      <c r="E43" s="147"/>
      <c r="F43" s="147"/>
      <c r="G43" s="151"/>
    </row>
    <row r="44" spans="1:15" ht="27" customHeight="1" thickBot="1">
      <c r="A44" s="651"/>
      <c r="B44" s="169" t="s">
        <v>287</v>
      </c>
      <c r="C44" s="154"/>
      <c r="D44" s="152"/>
      <c r="E44" s="152"/>
      <c r="F44" s="152"/>
      <c r="G44" s="153"/>
      <c r="O44" s="9"/>
    </row>
    <row r="45" spans="1:15" ht="30.75" customHeight="1" thickBot="1">
      <c r="A45" s="652" t="s">
        <v>289</v>
      </c>
      <c r="B45" s="653"/>
      <c r="C45" s="403">
        <f>'付表２）重心位置の計算'!C25</f>
        <v>0</v>
      </c>
      <c r="D45" s="178">
        <f>'付表２）重心位置の計算'!D25</f>
        <v>6.725</v>
      </c>
      <c r="E45" s="178"/>
      <c r="F45" s="178"/>
      <c r="G45" s="160"/>
      <c r="H45" s="170" t="s">
        <v>291</v>
      </c>
      <c r="O45" s="9"/>
    </row>
    <row r="46" spans="1:15" ht="30.75" customHeight="1" thickBot="1">
      <c r="A46" s="652" t="s">
        <v>298</v>
      </c>
      <c r="B46" s="653"/>
      <c r="C46" s="385">
        <f>SUM(C40:C44)</f>
        <v>39.5</v>
      </c>
      <c r="D46" s="386">
        <f>SUM(D40:D44)</f>
        <v>60.47</v>
      </c>
      <c r="E46" s="147"/>
      <c r="F46" s="147"/>
      <c r="G46" s="151"/>
      <c r="H46" s="384">
        <f>ROUND(C46+D46+E46+F46+G46,0)</f>
        <v>100</v>
      </c>
      <c r="O46" s="9"/>
    </row>
    <row r="47" spans="1:15" ht="30.75" customHeight="1" thickBot="1">
      <c r="A47" s="652" t="s">
        <v>297</v>
      </c>
      <c r="B47" s="653"/>
      <c r="C47" s="385">
        <f>ROUND(C45*C46,2)</f>
        <v>0</v>
      </c>
      <c r="D47" s="147">
        <f>ROUND(D45*D46,2)</f>
        <v>406.66</v>
      </c>
      <c r="E47" s="147"/>
      <c r="F47" s="147"/>
      <c r="G47" s="151"/>
      <c r="H47" s="171">
        <f>SUM(C47:G47)</f>
        <v>406.66</v>
      </c>
      <c r="O47" s="9"/>
    </row>
    <row r="48" spans="1:15" ht="30.75" customHeight="1" thickBot="1">
      <c r="A48" s="652" t="s">
        <v>387</v>
      </c>
      <c r="B48" s="653"/>
      <c r="C48" s="248">
        <f>C45-F51</f>
        <v>-4.07</v>
      </c>
      <c r="D48" s="244">
        <f>D45-F51</f>
        <v>2.6549999999999994</v>
      </c>
      <c r="E48" s="244"/>
      <c r="F48" s="244"/>
      <c r="G48" s="245"/>
      <c r="H48" s="401">
        <f>SUM(C48:G48)</f>
        <v>-1.415000000000001</v>
      </c>
      <c r="O48" s="9"/>
    </row>
    <row r="49" spans="1:15" ht="30.75" customHeight="1" thickBot="1">
      <c r="A49" s="652" t="s">
        <v>316</v>
      </c>
      <c r="B49" s="653"/>
      <c r="C49" s="249">
        <f>ROUND(C46*C48^2,2)</f>
        <v>654.31</v>
      </c>
      <c r="D49" s="246">
        <f>ROUND(D46*D48^2,2)</f>
        <v>426.25</v>
      </c>
      <c r="E49" s="246"/>
      <c r="F49" s="246"/>
      <c r="G49" s="153"/>
      <c r="H49" s="241">
        <f>SUM(C49:G49)</f>
        <v>1080.56</v>
      </c>
      <c r="O49" s="9"/>
    </row>
    <row r="50" ht="13.5">
      <c r="O50" s="9"/>
    </row>
    <row r="51" spans="2:15" ht="39.75" customHeight="1">
      <c r="B51" s="175" t="s">
        <v>294</v>
      </c>
      <c r="C51" t="s">
        <v>303</v>
      </c>
      <c r="F51" s="372">
        <f>ROUND(H47/H46,2)</f>
        <v>4.07</v>
      </c>
      <c r="G51" t="s">
        <v>112</v>
      </c>
      <c r="H51" s="371"/>
      <c r="J51" s="372"/>
      <c r="K51" s="374"/>
      <c r="L51" s="363"/>
      <c r="O51" s="9"/>
    </row>
    <row r="52" spans="3:12" ht="39.75" customHeight="1">
      <c r="C52" t="s">
        <v>302</v>
      </c>
      <c r="F52" s="372">
        <f>ROUND(J39/I39,2)</f>
        <v>4.18</v>
      </c>
      <c r="G52" t="s">
        <v>112</v>
      </c>
      <c r="H52" s="375"/>
      <c r="I52" s="374"/>
      <c r="J52" s="373"/>
      <c r="K52" s="376"/>
      <c r="L52" s="363"/>
    </row>
    <row r="53" spans="2:7" ht="39.75" customHeight="1">
      <c r="B53" s="175" t="s">
        <v>304</v>
      </c>
      <c r="C53" t="s">
        <v>310</v>
      </c>
      <c r="F53" s="372">
        <f>'付表２）重心位置の計算'!F29</f>
        <v>3.16</v>
      </c>
      <c r="G53" t="s">
        <v>112</v>
      </c>
    </row>
    <row r="54" spans="3:7" ht="39.75" customHeight="1">
      <c r="C54" t="s">
        <v>311</v>
      </c>
      <c r="F54" s="372">
        <f>'付表２）重心位置の計算'!F30</f>
        <v>4.15</v>
      </c>
      <c r="G54" t="s">
        <v>112</v>
      </c>
    </row>
    <row r="55" spans="2:7" ht="39.75" customHeight="1">
      <c r="B55" s="175" t="s">
        <v>295</v>
      </c>
      <c r="C55" s="654" t="s">
        <v>313</v>
      </c>
      <c r="D55" s="654"/>
      <c r="E55" s="654"/>
      <c r="F55" s="372">
        <f>ABS(F51-F53)</f>
        <v>0.9100000000000001</v>
      </c>
      <c r="G55" t="s">
        <v>112</v>
      </c>
    </row>
    <row r="56" spans="3:7" ht="39.75" customHeight="1">
      <c r="C56" s="654" t="s">
        <v>314</v>
      </c>
      <c r="D56" s="654"/>
      <c r="E56" s="654"/>
      <c r="F56" s="372">
        <f>ABS(F52-F54)</f>
        <v>0.02999999999999936</v>
      </c>
      <c r="G56" t="s">
        <v>112</v>
      </c>
    </row>
    <row r="57" spans="2:8" ht="39.75" customHeight="1">
      <c r="B57" s="9" t="s">
        <v>296</v>
      </c>
      <c r="C57" t="s">
        <v>312</v>
      </c>
      <c r="H57" s="402">
        <f>L39+H49</f>
        <v>2838.31</v>
      </c>
    </row>
    <row r="58" spans="3:6" ht="39.75" customHeight="1">
      <c r="C58" t="s">
        <v>305</v>
      </c>
      <c r="F58" s="372">
        <f>SQRT(H57/I39)</f>
        <v>5.327579187586046</v>
      </c>
    </row>
    <row r="59" spans="2:8" ht="39.75" customHeight="1">
      <c r="B59" s="655" t="s">
        <v>664</v>
      </c>
      <c r="C59" s="654" t="s">
        <v>659</v>
      </c>
      <c r="D59" s="654"/>
      <c r="E59" s="654"/>
      <c r="F59" s="242"/>
      <c r="G59" s="242">
        <f>F56/F58</f>
        <v>0.005631075380334706</v>
      </c>
      <c r="H59" t="str">
        <f>IF(G59&lt;0.2,"≦0.20 O.K","&gt;0.20 N.G")</f>
        <v>≦0.20 O.K</v>
      </c>
    </row>
    <row r="60" spans="2:8" ht="39.75" customHeight="1">
      <c r="B60" s="508"/>
      <c r="C60" s="654" t="s">
        <v>660</v>
      </c>
      <c r="D60" s="654"/>
      <c r="E60" s="654"/>
      <c r="F60" s="242"/>
      <c r="G60" s="242">
        <f>F55/F58</f>
        <v>0.1708092865368231</v>
      </c>
      <c r="H60" t="str">
        <f>IF(G60&lt;0.2,"≦0.20 O.K","&gt;0.20 N.G")</f>
        <v>≦0.20 O.K</v>
      </c>
    </row>
  </sheetData>
  <sheetProtection/>
  <mergeCells count="24">
    <mergeCell ref="A45:B45"/>
    <mergeCell ref="B59:B60"/>
    <mergeCell ref="C59:E59"/>
    <mergeCell ref="C60:E60"/>
    <mergeCell ref="A46:B46"/>
    <mergeCell ref="A49:B49"/>
    <mergeCell ref="C55:E55"/>
    <mergeCell ref="A47:B47"/>
    <mergeCell ref="A48:B48"/>
    <mergeCell ref="C56:E56"/>
    <mergeCell ref="C25:E25"/>
    <mergeCell ref="C26:E26"/>
    <mergeCell ref="B29:B30"/>
    <mergeCell ref="C29:E29"/>
    <mergeCell ref="C30:E30"/>
    <mergeCell ref="A4:A8"/>
    <mergeCell ref="A10:A14"/>
    <mergeCell ref="A15:B15"/>
    <mergeCell ref="A16:B16"/>
    <mergeCell ref="A40:A44"/>
    <mergeCell ref="A17:B17"/>
    <mergeCell ref="A18:B18"/>
    <mergeCell ref="A19:B19"/>
    <mergeCell ref="A34:A38"/>
  </mergeCells>
  <printOptions horizontalCentered="1"/>
  <pageMargins left="0.7874015748031497" right="0.5905511811023623" top="0.7874015748031497" bottom="0.7874015748031497" header="0.31496062992125984" footer="0.31496062992125984"/>
  <pageSetup fitToHeight="2" horizontalDpi="300" verticalDpi="300" orientation="portrait" paperSize="9" scale="56" r:id="rId3"/>
  <rowBreaks count="1" manualBreakCount="1">
    <brk id="30" max="11"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S45"/>
  <sheetViews>
    <sheetView showGridLines="0" zoomScale="85" zoomScaleNormal="85" zoomScalePageLayoutView="0" workbookViewId="0" topLeftCell="A1">
      <selection activeCell="T18" sqref="T18"/>
    </sheetView>
  </sheetViews>
  <sheetFormatPr defaultColWidth="8.796875" defaultRowHeight="14.25"/>
  <cols>
    <col min="1" max="1" width="3.3984375" style="0" customWidth="1"/>
    <col min="2" max="2" width="5.5" style="0" bestFit="1" customWidth="1"/>
    <col min="3" max="4" width="15" style="0" customWidth="1"/>
    <col min="5" max="5" width="16.09765625" style="0" bestFit="1" customWidth="1"/>
    <col min="6" max="6" width="5.5" style="0" bestFit="1" customWidth="1"/>
    <col min="7" max="7" width="6.09765625" style="0" customWidth="1"/>
    <col min="8" max="9" width="7.5" style="0" bestFit="1" customWidth="1"/>
    <col min="10" max="10" width="7" style="0" customWidth="1"/>
    <col min="11" max="11" width="15.19921875" style="0" bestFit="1" customWidth="1"/>
    <col min="12" max="13" width="7.5" style="0" bestFit="1" customWidth="1"/>
    <col min="14" max="14" width="5.5" style="0" bestFit="1" customWidth="1"/>
    <col min="15" max="15" width="15.19921875" style="0" bestFit="1" customWidth="1"/>
    <col min="19" max="19" width="15.19921875" style="0" bestFit="1" customWidth="1"/>
  </cols>
  <sheetData>
    <row r="1" ht="17.25">
      <c r="A1" s="263" t="s">
        <v>504</v>
      </c>
    </row>
    <row r="3" ht="13.5">
      <c r="B3" t="s">
        <v>500</v>
      </c>
    </row>
    <row r="5" spans="2:19" ht="18.75" customHeight="1">
      <c r="B5" s="656" t="s">
        <v>306</v>
      </c>
      <c r="C5" s="657" t="s">
        <v>483</v>
      </c>
      <c r="D5" s="657" t="s">
        <v>484</v>
      </c>
      <c r="E5" s="657" t="s">
        <v>503</v>
      </c>
      <c r="F5" s="656" t="s">
        <v>413</v>
      </c>
      <c r="G5" s="656" t="s">
        <v>491</v>
      </c>
      <c r="H5" s="20" t="s">
        <v>492</v>
      </c>
      <c r="I5" s="21"/>
      <c r="J5" s="21"/>
      <c r="K5" s="32"/>
      <c r="L5" s="20" t="s">
        <v>496</v>
      </c>
      <c r="M5" s="21"/>
      <c r="N5" s="21"/>
      <c r="O5" s="32"/>
      <c r="P5" s="20" t="s">
        <v>497</v>
      </c>
      <c r="Q5" s="21"/>
      <c r="R5" s="21"/>
      <c r="S5" s="32"/>
    </row>
    <row r="6" spans="2:19" ht="18.75" customHeight="1">
      <c r="B6" s="656"/>
      <c r="C6" s="591"/>
      <c r="D6" s="591"/>
      <c r="E6" s="591"/>
      <c r="F6" s="656"/>
      <c r="G6" s="656"/>
      <c r="H6" s="266" t="s">
        <v>493</v>
      </c>
      <c r="I6" s="267" t="s">
        <v>421</v>
      </c>
      <c r="J6" s="268" t="s">
        <v>418</v>
      </c>
      <c r="K6" s="117" t="s">
        <v>502</v>
      </c>
      <c r="L6" s="266" t="s">
        <v>416</v>
      </c>
      <c r="M6" s="267" t="s">
        <v>417</v>
      </c>
      <c r="N6" s="268" t="s">
        <v>418</v>
      </c>
      <c r="O6" s="117" t="s">
        <v>502</v>
      </c>
      <c r="P6" s="266" t="s">
        <v>493</v>
      </c>
      <c r="Q6" s="267" t="s">
        <v>421</v>
      </c>
      <c r="R6" s="268" t="s">
        <v>418</v>
      </c>
      <c r="S6" s="117" t="s">
        <v>502</v>
      </c>
    </row>
    <row r="7" spans="2:19" ht="18.75" customHeight="1">
      <c r="B7" s="658" t="s">
        <v>70</v>
      </c>
      <c r="C7" s="306"/>
      <c r="D7" s="270" t="s">
        <v>488</v>
      </c>
      <c r="E7" s="306"/>
      <c r="F7" s="662" t="s">
        <v>489</v>
      </c>
      <c r="G7" s="662">
        <v>1.08</v>
      </c>
      <c r="H7" s="271"/>
      <c r="I7" s="272"/>
      <c r="J7" s="273"/>
      <c r="K7" s="147">
        <f>H7*I7*J7</f>
        <v>0</v>
      </c>
      <c r="L7" s="429">
        <v>600</v>
      </c>
      <c r="M7" s="430">
        <v>600</v>
      </c>
      <c r="N7" s="431">
        <v>6</v>
      </c>
      <c r="O7" s="147">
        <f>L7*M7*N7</f>
        <v>2160000</v>
      </c>
      <c r="P7" s="429">
        <f>1675+475</f>
        <v>2150</v>
      </c>
      <c r="Q7" s="272">
        <v>150</v>
      </c>
      <c r="R7" s="273">
        <v>1</v>
      </c>
      <c r="S7" s="147">
        <f>P7*Q7*R7</f>
        <v>322500</v>
      </c>
    </row>
    <row r="8" spans="2:19" ht="18.75" customHeight="1">
      <c r="B8" s="658"/>
      <c r="D8" s="343"/>
      <c r="F8" s="662"/>
      <c r="G8" s="662"/>
      <c r="H8" s="271"/>
      <c r="I8" s="272"/>
      <c r="J8" s="273"/>
      <c r="K8" s="147"/>
      <c r="L8" s="664"/>
      <c r="M8" s="665"/>
      <c r="N8" s="666"/>
      <c r="O8" s="147"/>
      <c r="P8" s="429">
        <f>400+1050+400</f>
        <v>1850</v>
      </c>
      <c r="Q8" s="272">
        <v>150</v>
      </c>
      <c r="R8" s="273">
        <v>1</v>
      </c>
      <c r="S8" s="147">
        <f>P8*Q8*R8</f>
        <v>277500</v>
      </c>
    </row>
    <row r="9" spans="2:19" ht="18.75" customHeight="1">
      <c r="B9" s="658"/>
      <c r="C9" s="307"/>
      <c r="D9" s="307"/>
      <c r="E9" s="307"/>
      <c r="F9" s="662"/>
      <c r="G9" s="662"/>
      <c r="H9" s="271"/>
      <c r="I9" s="272"/>
      <c r="J9" s="273"/>
      <c r="K9" s="147"/>
      <c r="L9" s="667"/>
      <c r="M9" s="668"/>
      <c r="N9" s="669"/>
      <c r="O9" s="147"/>
      <c r="P9" s="433"/>
      <c r="Q9" s="272"/>
      <c r="R9" s="273"/>
      <c r="S9" s="147"/>
    </row>
    <row r="10" spans="2:19" ht="18.75" customHeight="1">
      <c r="B10" s="658"/>
      <c r="C10" s="307"/>
      <c r="D10" s="307"/>
      <c r="E10" s="307"/>
      <c r="F10" s="662"/>
      <c r="G10" s="662"/>
      <c r="H10" s="271"/>
      <c r="I10" s="272"/>
      <c r="J10" s="273"/>
      <c r="K10" s="147"/>
      <c r="L10" s="667"/>
      <c r="M10" s="668"/>
      <c r="N10" s="669"/>
      <c r="O10" s="147"/>
      <c r="P10" s="433"/>
      <c r="Q10" s="272"/>
      <c r="R10" s="273"/>
      <c r="S10" s="147"/>
    </row>
    <row r="11" spans="2:19" ht="18.75" customHeight="1">
      <c r="B11" s="658"/>
      <c r="C11" s="307"/>
      <c r="D11" s="307"/>
      <c r="E11" s="307"/>
      <c r="F11" s="662"/>
      <c r="G11" s="662"/>
      <c r="H11" s="271"/>
      <c r="I11" s="272"/>
      <c r="J11" s="273"/>
      <c r="K11" s="274"/>
      <c r="L11" s="667"/>
      <c r="M11" s="668"/>
      <c r="N11" s="669"/>
      <c r="O11" s="274"/>
      <c r="P11" s="433"/>
      <c r="Q11" s="272"/>
      <c r="R11" s="273"/>
      <c r="S11" s="274"/>
    </row>
    <row r="12" spans="2:19" ht="18.75" customHeight="1">
      <c r="B12" s="658"/>
      <c r="C12" s="307"/>
      <c r="D12" s="307"/>
      <c r="E12" s="307"/>
      <c r="F12" s="662"/>
      <c r="G12" s="662"/>
      <c r="H12" s="271"/>
      <c r="I12" s="272"/>
      <c r="J12" s="273"/>
      <c r="K12" s="274"/>
      <c r="L12" s="667"/>
      <c r="M12" s="668"/>
      <c r="N12" s="669"/>
      <c r="O12" s="274"/>
      <c r="P12" s="433"/>
      <c r="Q12" s="272"/>
      <c r="R12" s="273"/>
      <c r="S12" s="274"/>
    </row>
    <row r="13" spans="2:19" ht="18.75" customHeight="1" thickBot="1">
      <c r="B13" s="658"/>
      <c r="C13" s="307"/>
      <c r="D13" s="307"/>
      <c r="E13" s="307"/>
      <c r="F13" s="662"/>
      <c r="G13" s="662"/>
      <c r="H13" s="271"/>
      <c r="I13" s="272"/>
      <c r="J13" s="273"/>
      <c r="K13" s="274"/>
      <c r="L13" s="670"/>
      <c r="M13" s="671"/>
      <c r="N13" s="672"/>
      <c r="O13" s="274"/>
      <c r="P13" s="433"/>
      <c r="Q13" s="272"/>
      <c r="R13" s="273"/>
      <c r="S13" s="274"/>
    </row>
    <row r="14" spans="2:19" ht="18.75" customHeight="1" thickBot="1">
      <c r="B14" s="658"/>
      <c r="C14" s="307"/>
      <c r="D14" s="307"/>
      <c r="E14" s="307"/>
      <c r="F14" s="662"/>
      <c r="G14" s="662"/>
      <c r="H14" s="659" t="s">
        <v>495</v>
      </c>
      <c r="I14" s="660"/>
      <c r="J14" s="661"/>
      <c r="K14" s="302">
        <f>SUM(K7:K13)</f>
        <v>0</v>
      </c>
      <c r="L14" s="659" t="s">
        <v>494</v>
      </c>
      <c r="M14" s="660"/>
      <c r="N14" s="661"/>
      <c r="O14" s="302">
        <f>SUM(O7:O13)</f>
        <v>2160000</v>
      </c>
      <c r="P14" s="659" t="s">
        <v>498</v>
      </c>
      <c r="Q14" s="660"/>
      <c r="R14" s="661"/>
      <c r="S14" s="302">
        <f>SUM(S7:S13)</f>
        <v>600000</v>
      </c>
    </row>
    <row r="15" spans="2:19" ht="18.75" customHeight="1" thickBot="1" thickTop="1">
      <c r="B15" s="658"/>
      <c r="C15" s="307"/>
      <c r="D15" s="307"/>
      <c r="E15" s="307"/>
      <c r="F15" s="662"/>
      <c r="G15" s="662"/>
      <c r="H15" s="676" t="s">
        <v>499</v>
      </c>
      <c r="I15" s="663"/>
      <c r="J15" s="663"/>
      <c r="K15" s="663"/>
      <c r="L15" s="663">
        <f>(2.5*G7*K14+0.7*G7*O14+0.7*G7*S14)/1000</f>
        <v>2086.56</v>
      </c>
      <c r="M15" s="663"/>
      <c r="N15" s="663"/>
      <c r="O15" s="663"/>
      <c r="P15" s="663" t="s">
        <v>695</v>
      </c>
      <c r="Q15" s="663"/>
      <c r="R15" s="663"/>
      <c r="S15" s="344" t="str">
        <f>IF(E24&lt;=L15,"OK","NG")</f>
        <v>OK</v>
      </c>
    </row>
    <row r="16" spans="2:19" ht="18.75" customHeight="1">
      <c r="B16" s="658"/>
      <c r="C16" s="307"/>
      <c r="D16" s="307"/>
      <c r="E16" s="307"/>
      <c r="F16" s="662" t="s">
        <v>490</v>
      </c>
      <c r="G16" s="662">
        <v>1.08</v>
      </c>
      <c r="H16" s="798">
        <f>925+700</f>
        <v>1625</v>
      </c>
      <c r="I16" s="304">
        <v>150</v>
      </c>
      <c r="J16" s="305">
        <v>1</v>
      </c>
      <c r="K16" s="147">
        <f>H16*I16*J16</f>
        <v>243750</v>
      </c>
      <c r="L16" s="303">
        <f>L7</f>
        <v>600</v>
      </c>
      <c r="M16" s="304">
        <f>M7</f>
        <v>600</v>
      </c>
      <c r="N16" s="305">
        <f>N7</f>
        <v>6</v>
      </c>
      <c r="O16" s="147">
        <f>L16*M16*N16</f>
        <v>2160000</v>
      </c>
      <c r="P16" s="429">
        <f>775+400</f>
        <v>1175</v>
      </c>
      <c r="Q16" s="272">
        <v>150</v>
      </c>
      <c r="R16" s="273">
        <v>1</v>
      </c>
      <c r="S16" s="147">
        <f>P16*Q16*R16</f>
        <v>176250</v>
      </c>
    </row>
    <row r="17" spans="2:19" ht="18.75" customHeight="1">
      <c r="B17" s="658"/>
      <c r="C17" s="307"/>
      <c r="D17" s="307"/>
      <c r="E17" s="307"/>
      <c r="F17" s="662"/>
      <c r="G17" s="662"/>
      <c r="H17" s="799">
        <f>925+700+475</f>
        <v>2100</v>
      </c>
      <c r="I17" s="272">
        <v>150</v>
      </c>
      <c r="J17" s="273">
        <v>1</v>
      </c>
      <c r="K17" s="147">
        <f>H17*I17*J17</f>
        <v>315000</v>
      </c>
      <c r="L17" s="664"/>
      <c r="M17" s="665"/>
      <c r="N17" s="666"/>
      <c r="O17" s="148"/>
      <c r="P17" s="429">
        <v>475</v>
      </c>
      <c r="Q17" s="272">
        <v>150</v>
      </c>
      <c r="R17" s="273">
        <v>1</v>
      </c>
      <c r="S17" s="147">
        <f>P17*Q17*R17</f>
        <v>71250</v>
      </c>
    </row>
    <row r="18" spans="2:19" ht="18.75" customHeight="1">
      <c r="B18" s="658"/>
      <c r="C18" s="307"/>
      <c r="D18" s="307"/>
      <c r="E18" s="307"/>
      <c r="F18" s="662"/>
      <c r="G18" s="662"/>
      <c r="H18" s="271"/>
      <c r="I18" s="272"/>
      <c r="J18" s="273"/>
      <c r="K18" s="147"/>
      <c r="L18" s="667"/>
      <c r="M18" s="668"/>
      <c r="N18" s="669"/>
      <c r="O18" s="148"/>
      <c r="P18" s="433"/>
      <c r="Q18" s="272"/>
      <c r="R18" s="273"/>
      <c r="S18" s="147"/>
    </row>
    <row r="19" spans="2:19" ht="18.75" customHeight="1">
      <c r="B19" s="658"/>
      <c r="C19" s="307"/>
      <c r="D19" s="307"/>
      <c r="E19" s="307"/>
      <c r="F19" s="662"/>
      <c r="G19" s="662"/>
      <c r="H19" s="271"/>
      <c r="I19" s="272"/>
      <c r="J19" s="273"/>
      <c r="K19" s="147"/>
      <c r="L19" s="667"/>
      <c r="M19" s="668"/>
      <c r="N19" s="669"/>
      <c r="O19" s="147"/>
      <c r="P19" s="433"/>
      <c r="Q19" s="272"/>
      <c r="R19" s="273"/>
      <c r="S19" s="147"/>
    </row>
    <row r="20" spans="2:19" ht="18.75" customHeight="1">
      <c r="B20" s="658"/>
      <c r="C20" s="307"/>
      <c r="D20" s="307"/>
      <c r="E20" s="307"/>
      <c r="F20" s="662"/>
      <c r="G20" s="662"/>
      <c r="H20" s="271"/>
      <c r="I20" s="272"/>
      <c r="J20" s="273"/>
      <c r="K20" s="274"/>
      <c r="L20" s="667"/>
      <c r="M20" s="668"/>
      <c r="N20" s="669"/>
      <c r="O20" s="147"/>
      <c r="P20" s="433"/>
      <c r="Q20" s="272"/>
      <c r="R20" s="273"/>
      <c r="S20" s="274"/>
    </row>
    <row r="21" spans="2:19" ht="18.75" customHeight="1">
      <c r="B21" s="658"/>
      <c r="C21" s="307"/>
      <c r="D21" s="307"/>
      <c r="E21" s="307"/>
      <c r="F21" s="662"/>
      <c r="G21" s="662"/>
      <c r="H21" s="271"/>
      <c r="I21" s="272"/>
      <c r="J21" s="273"/>
      <c r="K21" s="274"/>
      <c r="L21" s="667"/>
      <c r="M21" s="668"/>
      <c r="N21" s="669"/>
      <c r="O21" s="147"/>
      <c r="P21" s="433"/>
      <c r="Q21" s="272"/>
      <c r="R21" s="273"/>
      <c r="S21" s="274"/>
    </row>
    <row r="22" spans="2:19" ht="18.75" customHeight="1" thickBot="1">
      <c r="B22" s="658"/>
      <c r="C22" s="307"/>
      <c r="D22" s="307"/>
      <c r="E22" s="307"/>
      <c r="F22" s="662"/>
      <c r="G22" s="662"/>
      <c r="H22" s="271"/>
      <c r="I22" s="272"/>
      <c r="J22" s="273"/>
      <c r="K22" s="274"/>
      <c r="L22" s="670"/>
      <c r="M22" s="671"/>
      <c r="N22" s="672"/>
      <c r="O22" s="274"/>
      <c r="P22" s="433"/>
      <c r="Q22" s="272"/>
      <c r="R22" s="273"/>
      <c r="S22" s="274"/>
    </row>
    <row r="23" spans="2:19" ht="18.75" customHeight="1" thickBot="1">
      <c r="B23" s="658"/>
      <c r="D23" s="343"/>
      <c r="F23" s="662"/>
      <c r="G23" s="662"/>
      <c r="H23" s="659" t="s">
        <v>495</v>
      </c>
      <c r="I23" s="660"/>
      <c r="J23" s="661"/>
      <c r="K23" s="302">
        <f>SUM(K16:K22)</f>
        <v>558750</v>
      </c>
      <c r="L23" s="659" t="s">
        <v>494</v>
      </c>
      <c r="M23" s="660"/>
      <c r="N23" s="661"/>
      <c r="O23" s="302">
        <f>SUM(O16:O22)</f>
        <v>2160000</v>
      </c>
      <c r="P23" s="659" t="s">
        <v>498</v>
      </c>
      <c r="Q23" s="660"/>
      <c r="R23" s="661"/>
      <c r="S23" s="302">
        <f>SUM(S16:S22)</f>
        <v>247500</v>
      </c>
    </row>
    <row r="24" spans="2:19" ht="18.75" customHeight="1" thickBot="1" thickTop="1">
      <c r="B24" s="658"/>
      <c r="C24" s="438">
        <v>86.97</v>
      </c>
      <c r="D24" s="308">
        <f>C24*13</f>
        <v>1130.61</v>
      </c>
      <c r="E24" s="308">
        <f>0.7*D24*1.2027</f>
        <v>951.8492529</v>
      </c>
      <c r="F24" s="662"/>
      <c r="G24" s="662"/>
      <c r="H24" s="676" t="s">
        <v>499</v>
      </c>
      <c r="I24" s="663"/>
      <c r="J24" s="663"/>
      <c r="K24" s="663"/>
      <c r="L24" s="663">
        <f>(2.5*G16*K23+0.7*G16*O23+0.7*G16*S23)/1000</f>
        <v>3328.695</v>
      </c>
      <c r="M24" s="663"/>
      <c r="N24" s="663"/>
      <c r="O24" s="663"/>
      <c r="P24" s="663" t="s">
        <v>695</v>
      </c>
      <c r="Q24" s="663"/>
      <c r="R24" s="663"/>
      <c r="S24" s="344" t="str">
        <f>IF(E24&lt;=L24,"OK","NG")</f>
        <v>OK</v>
      </c>
    </row>
    <row r="25" ht="18.75" customHeight="1"/>
    <row r="26" spans="2:19" ht="18.75" customHeight="1">
      <c r="B26" s="656" t="s">
        <v>306</v>
      </c>
      <c r="C26" s="657" t="s">
        <v>485</v>
      </c>
      <c r="D26" s="657" t="s">
        <v>486</v>
      </c>
      <c r="E26" s="657" t="s">
        <v>501</v>
      </c>
      <c r="F26" s="656" t="s">
        <v>413</v>
      </c>
      <c r="G26" s="656" t="s">
        <v>491</v>
      </c>
      <c r="H26" s="20" t="s">
        <v>492</v>
      </c>
      <c r="I26" s="21"/>
      <c r="J26" s="21"/>
      <c r="K26" s="32"/>
      <c r="L26" s="20" t="s">
        <v>496</v>
      </c>
      <c r="M26" s="21"/>
      <c r="N26" s="21"/>
      <c r="O26" s="32"/>
      <c r="P26" s="20" t="s">
        <v>497</v>
      </c>
      <c r="Q26" s="21"/>
      <c r="R26" s="21"/>
      <c r="S26" s="32"/>
    </row>
    <row r="27" spans="2:19" ht="18.75" customHeight="1">
      <c r="B27" s="656"/>
      <c r="C27" s="591"/>
      <c r="D27" s="591"/>
      <c r="E27" s="591"/>
      <c r="F27" s="656"/>
      <c r="G27" s="656"/>
      <c r="H27" s="266" t="s">
        <v>493</v>
      </c>
      <c r="I27" s="267" t="s">
        <v>421</v>
      </c>
      <c r="J27" s="268" t="s">
        <v>418</v>
      </c>
      <c r="K27" s="117" t="s">
        <v>502</v>
      </c>
      <c r="L27" s="266" t="s">
        <v>416</v>
      </c>
      <c r="M27" s="267" t="s">
        <v>417</v>
      </c>
      <c r="N27" s="268" t="s">
        <v>418</v>
      </c>
      <c r="O27" s="117" t="s">
        <v>502</v>
      </c>
      <c r="P27" s="266" t="s">
        <v>493</v>
      </c>
      <c r="Q27" s="267" t="s">
        <v>421</v>
      </c>
      <c r="R27" s="268" t="s">
        <v>418</v>
      </c>
      <c r="S27" s="117" t="s">
        <v>502</v>
      </c>
    </row>
    <row r="28" spans="2:19" ht="18.75" customHeight="1">
      <c r="B28" s="658" t="s">
        <v>71</v>
      </c>
      <c r="C28" s="306"/>
      <c r="D28" s="270" t="s">
        <v>487</v>
      </c>
      <c r="E28" s="306"/>
      <c r="F28" s="662" t="s">
        <v>489</v>
      </c>
      <c r="G28" s="662">
        <v>1.08</v>
      </c>
      <c r="H28" s="799">
        <v>850</v>
      </c>
      <c r="I28" s="272">
        <v>150</v>
      </c>
      <c r="J28" s="273">
        <v>1</v>
      </c>
      <c r="K28" s="147">
        <f>H28*I28*J28</f>
        <v>127500</v>
      </c>
      <c r="L28" s="429">
        <v>600</v>
      </c>
      <c r="M28" s="430">
        <v>600</v>
      </c>
      <c r="N28" s="431">
        <v>6</v>
      </c>
      <c r="O28" s="147">
        <f>L28*M28*N28</f>
        <v>2160000</v>
      </c>
      <c r="P28" s="429">
        <f>525+475</f>
        <v>1000</v>
      </c>
      <c r="Q28" s="272">
        <v>150</v>
      </c>
      <c r="R28" s="273">
        <v>1</v>
      </c>
      <c r="S28" s="147">
        <f>P28*Q28*R28</f>
        <v>150000</v>
      </c>
    </row>
    <row r="29" spans="2:19" ht="18.75" customHeight="1">
      <c r="B29" s="658"/>
      <c r="D29" s="343"/>
      <c r="F29" s="662"/>
      <c r="G29" s="662"/>
      <c r="H29" s="271"/>
      <c r="I29" s="272"/>
      <c r="J29" s="273"/>
      <c r="K29" s="147"/>
      <c r="L29" s="664"/>
      <c r="M29" s="665"/>
      <c r="N29" s="666"/>
      <c r="O29" s="147"/>
      <c r="P29" s="429">
        <f>250+300+900+975+325</f>
        <v>2750</v>
      </c>
      <c r="Q29" s="272">
        <v>150</v>
      </c>
      <c r="R29" s="273">
        <v>1</v>
      </c>
      <c r="S29" s="147">
        <f>P29*Q29*R29</f>
        <v>412500</v>
      </c>
    </row>
    <row r="30" spans="2:19" ht="18.75" customHeight="1">
      <c r="B30" s="658"/>
      <c r="C30" s="307"/>
      <c r="D30" s="307"/>
      <c r="E30" s="307"/>
      <c r="F30" s="662"/>
      <c r="G30" s="662"/>
      <c r="H30" s="271"/>
      <c r="I30" s="272"/>
      <c r="J30" s="273"/>
      <c r="K30" s="147"/>
      <c r="L30" s="667"/>
      <c r="M30" s="668"/>
      <c r="N30" s="669"/>
      <c r="O30" s="147"/>
      <c r="P30" s="433"/>
      <c r="Q30" s="272"/>
      <c r="R30" s="273"/>
      <c r="S30" s="147"/>
    </row>
    <row r="31" spans="2:19" ht="18.75" customHeight="1">
      <c r="B31" s="658"/>
      <c r="C31" s="307"/>
      <c r="D31" s="307"/>
      <c r="E31" s="307"/>
      <c r="F31" s="662"/>
      <c r="G31" s="662"/>
      <c r="H31" s="271"/>
      <c r="I31" s="272"/>
      <c r="J31" s="273"/>
      <c r="K31" s="147"/>
      <c r="L31" s="667"/>
      <c r="M31" s="668"/>
      <c r="N31" s="669"/>
      <c r="O31" s="147"/>
      <c r="P31" s="433"/>
      <c r="Q31" s="272"/>
      <c r="R31" s="273"/>
      <c r="S31" s="147"/>
    </row>
    <row r="32" spans="2:19" ht="18.75" customHeight="1">
      <c r="B32" s="658"/>
      <c r="C32" s="307"/>
      <c r="D32" s="307"/>
      <c r="E32" s="307"/>
      <c r="F32" s="662"/>
      <c r="G32" s="662"/>
      <c r="H32" s="271"/>
      <c r="I32" s="272"/>
      <c r="J32" s="273"/>
      <c r="K32" s="274"/>
      <c r="L32" s="667"/>
      <c r="M32" s="668"/>
      <c r="N32" s="669"/>
      <c r="O32" s="274"/>
      <c r="P32" s="433"/>
      <c r="Q32" s="272"/>
      <c r="R32" s="273"/>
      <c r="S32" s="274"/>
    </row>
    <row r="33" spans="2:19" ht="18.75" customHeight="1">
      <c r="B33" s="658"/>
      <c r="C33" s="307"/>
      <c r="D33" s="307"/>
      <c r="E33" s="307"/>
      <c r="F33" s="662"/>
      <c r="G33" s="662"/>
      <c r="H33" s="271"/>
      <c r="I33" s="272"/>
      <c r="J33" s="273"/>
      <c r="K33" s="274"/>
      <c r="L33" s="667"/>
      <c r="M33" s="668"/>
      <c r="N33" s="669"/>
      <c r="O33" s="274"/>
      <c r="P33" s="433"/>
      <c r="Q33" s="272"/>
      <c r="R33" s="273"/>
      <c r="S33" s="274"/>
    </row>
    <row r="34" spans="2:19" ht="18.75" customHeight="1" thickBot="1">
      <c r="B34" s="658"/>
      <c r="C34" s="307"/>
      <c r="D34" s="307"/>
      <c r="E34" s="307"/>
      <c r="F34" s="662"/>
      <c r="G34" s="662"/>
      <c r="H34" s="271"/>
      <c r="I34" s="272"/>
      <c r="J34" s="273"/>
      <c r="K34" s="274"/>
      <c r="L34" s="670"/>
      <c r="M34" s="671"/>
      <c r="N34" s="672"/>
      <c r="O34" s="274"/>
      <c r="P34" s="433"/>
      <c r="Q34" s="272"/>
      <c r="R34" s="273"/>
      <c r="S34" s="274"/>
    </row>
    <row r="35" spans="2:19" ht="18.75" customHeight="1" thickBot="1">
      <c r="B35" s="658"/>
      <c r="C35" s="307"/>
      <c r="D35" s="307"/>
      <c r="E35" s="307"/>
      <c r="F35" s="662"/>
      <c r="G35" s="662"/>
      <c r="H35" s="659" t="s">
        <v>495</v>
      </c>
      <c r="I35" s="660"/>
      <c r="J35" s="661"/>
      <c r="K35" s="302">
        <f>SUM(K28:K34)</f>
        <v>127500</v>
      </c>
      <c r="L35" s="659" t="s">
        <v>494</v>
      </c>
      <c r="M35" s="660"/>
      <c r="N35" s="661"/>
      <c r="O35" s="302">
        <f>SUM(O28:O34)</f>
        <v>2160000</v>
      </c>
      <c r="P35" s="659" t="s">
        <v>498</v>
      </c>
      <c r="Q35" s="660"/>
      <c r="R35" s="661"/>
      <c r="S35" s="302">
        <f>SUM(S28:S34)</f>
        <v>562500</v>
      </c>
    </row>
    <row r="36" spans="2:19" ht="18.75" customHeight="1" thickBot="1" thickTop="1">
      <c r="B36" s="658"/>
      <c r="C36" s="307"/>
      <c r="D36" s="307"/>
      <c r="E36" s="307"/>
      <c r="F36" s="662"/>
      <c r="G36" s="662"/>
      <c r="H36" s="676" t="s">
        <v>499</v>
      </c>
      <c r="I36" s="663"/>
      <c r="J36" s="663"/>
      <c r="K36" s="663"/>
      <c r="L36" s="663">
        <f>(2.5*G28*K35+0.7*G28*O35+0.7*G28*S35)/1000</f>
        <v>2402.46</v>
      </c>
      <c r="M36" s="663"/>
      <c r="N36" s="663"/>
      <c r="O36" s="663"/>
      <c r="P36" s="663" t="s">
        <v>695</v>
      </c>
      <c r="Q36" s="663"/>
      <c r="R36" s="663"/>
      <c r="S36" s="344" t="str">
        <f>IF(E45&lt;=L36,"OK","NG")</f>
        <v>OK</v>
      </c>
    </row>
    <row r="37" spans="2:19" ht="18.75" customHeight="1">
      <c r="B37" s="658"/>
      <c r="C37" s="307"/>
      <c r="D37" s="307"/>
      <c r="E37" s="307"/>
      <c r="F37" s="662" t="s">
        <v>490</v>
      </c>
      <c r="G37" s="662">
        <v>1.08</v>
      </c>
      <c r="H37" s="798">
        <f>4700-75-300</f>
        <v>4325</v>
      </c>
      <c r="I37" s="304">
        <v>150</v>
      </c>
      <c r="J37" s="305">
        <v>1</v>
      </c>
      <c r="K37" s="147">
        <f>H37*I37*J37</f>
        <v>648750</v>
      </c>
      <c r="L37" s="303">
        <f>L28</f>
        <v>600</v>
      </c>
      <c r="M37" s="304">
        <f>M28</f>
        <v>600</v>
      </c>
      <c r="N37" s="273">
        <f>N28</f>
        <v>6</v>
      </c>
      <c r="O37" s="147">
        <f>L37*M37*N37</f>
        <v>2160000</v>
      </c>
      <c r="P37" s="432">
        <v>775</v>
      </c>
      <c r="Q37" s="272">
        <v>150</v>
      </c>
      <c r="R37" s="273">
        <v>1</v>
      </c>
      <c r="S37" s="147">
        <f>P37*Q37*R37</f>
        <v>116250</v>
      </c>
    </row>
    <row r="38" spans="2:19" ht="18.75" customHeight="1">
      <c r="B38" s="658"/>
      <c r="C38" s="307"/>
      <c r="D38" s="307"/>
      <c r="E38" s="307"/>
      <c r="F38" s="662"/>
      <c r="G38" s="662"/>
      <c r="H38" s="799">
        <f>3800-300-75</f>
        <v>3425</v>
      </c>
      <c r="I38" s="272">
        <v>150</v>
      </c>
      <c r="J38" s="273">
        <v>1</v>
      </c>
      <c r="K38" s="147">
        <f>H38*I38*J38</f>
        <v>513750</v>
      </c>
      <c r="L38" s="664"/>
      <c r="M38" s="665"/>
      <c r="N38" s="666"/>
      <c r="O38" s="148"/>
      <c r="P38" s="433"/>
      <c r="Q38" s="272"/>
      <c r="R38" s="273"/>
      <c r="S38" s="147"/>
    </row>
    <row r="39" spans="2:19" ht="18.75" customHeight="1">
      <c r="B39" s="658"/>
      <c r="C39" s="307"/>
      <c r="D39" s="307"/>
      <c r="E39" s="307"/>
      <c r="F39" s="662"/>
      <c r="G39" s="662"/>
      <c r="H39" s="799">
        <f>925+1600</f>
        <v>2525</v>
      </c>
      <c r="I39" s="272">
        <v>150</v>
      </c>
      <c r="J39" s="273">
        <v>1</v>
      </c>
      <c r="K39" s="147">
        <f>H39*I39*J39</f>
        <v>378750</v>
      </c>
      <c r="L39" s="667"/>
      <c r="M39" s="668"/>
      <c r="N39" s="669"/>
      <c r="O39" s="148"/>
      <c r="P39" s="433"/>
      <c r="Q39" s="272"/>
      <c r="R39" s="273"/>
      <c r="S39" s="147"/>
    </row>
    <row r="40" spans="2:19" ht="18.75" customHeight="1">
      <c r="B40" s="658"/>
      <c r="C40" s="307"/>
      <c r="D40" s="307"/>
      <c r="E40" s="307"/>
      <c r="F40" s="662"/>
      <c r="G40" s="662"/>
      <c r="H40" s="271"/>
      <c r="I40" s="272"/>
      <c r="J40" s="273"/>
      <c r="K40" s="147"/>
      <c r="L40" s="667"/>
      <c r="M40" s="668"/>
      <c r="N40" s="669"/>
      <c r="O40" s="147"/>
      <c r="P40" s="433"/>
      <c r="Q40" s="272"/>
      <c r="R40" s="273"/>
      <c r="S40" s="147"/>
    </row>
    <row r="41" spans="2:19" ht="18.75" customHeight="1">
      <c r="B41" s="658"/>
      <c r="C41" s="307"/>
      <c r="D41" s="307"/>
      <c r="E41" s="307"/>
      <c r="F41" s="662"/>
      <c r="G41" s="662"/>
      <c r="H41" s="271"/>
      <c r="I41" s="272"/>
      <c r="J41" s="273"/>
      <c r="K41" s="274"/>
      <c r="L41" s="667"/>
      <c r="M41" s="668"/>
      <c r="N41" s="669"/>
      <c r="O41" s="147"/>
      <c r="P41" s="433"/>
      <c r="Q41" s="272"/>
      <c r="R41" s="273"/>
      <c r="S41" s="274"/>
    </row>
    <row r="42" spans="2:19" ht="18.75" customHeight="1">
      <c r="B42" s="658"/>
      <c r="C42" s="307"/>
      <c r="D42" s="307"/>
      <c r="E42" s="307"/>
      <c r="F42" s="662"/>
      <c r="G42" s="662"/>
      <c r="H42" s="271"/>
      <c r="I42" s="272"/>
      <c r="J42" s="273"/>
      <c r="K42" s="274"/>
      <c r="L42" s="667"/>
      <c r="M42" s="668"/>
      <c r="N42" s="669"/>
      <c r="O42" s="147"/>
      <c r="P42" s="433"/>
      <c r="Q42" s="272"/>
      <c r="R42" s="273"/>
      <c r="S42" s="274"/>
    </row>
    <row r="43" spans="2:19" ht="18.75" customHeight="1" thickBot="1">
      <c r="B43" s="658"/>
      <c r="C43" s="307"/>
      <c r="D43" s="307"/>
      <c r="E43" s="307"/>
      <c r="F43" s="662"/>
      <c r="G43" s="662"/>
      <c r="H43" s="271"/>
      <c r="I43" s="272"/>
      <c r="J43" s="273"/>
      <c r="K43" s="274"/>
      <c r="L43" s="670"/>
      <c r="M43" s="671"/>
      <c r="N43" s="672"/>
      <c r="O43" s="274"/>
      <c r="P43" s="433"/>
      <c r="Q43" s="272"/>
      <c r="R43" s="273"/>
      <c r="S43" s="274"/>
    </row>
    <row r="44" spans="2:19" ht="18.75" customHeight="1" thickBot="1">
      <c r="B44" s="658"/>
      <c r="C44" s="307"/>
      <c r="D44" s="307"/>
      <c r="E44" s="307"/>
      <c r="F44" s="662"/>
      <c r="G44" s="662"/>
      <c r="H44" s="673" t="s">
        <v>495</v>
      </c>
      <c r="I44" s="674"/>
      <c r="J44" s="675"/>
      <c r="K44" s="302">
        <f>SUM(K37:K43)</f>
        <v>1541250</v>
      </c>
      <c r="L44" s="673" t="s">
        <v>494</v>
      </c>
      <c r="M44" s="674"/>
      <c r="N44" s="675"/>
      <c r="O44" s="302">
        <f>SUM(O37:O43)</f>
        <v>2160000</v>
      </c>
      <c r="P44" s="673" t="s">
        <v>498</v>
      </c>
      <c r="Q44" s="674"/>
      <c r="R44" s="675"/>
      <c r="S44" s="302">
        <f>SUM(S37:S43)</f>
        <v>116250</v>
      </c>
    </row>
    <row r="45" spans="2:19" ht="18.75" customHeight="1" thickBot="1" thickTop="1">
      <c r="B45" s="658"/>
      <c r="C45" s="438">
        <v>69.94</v>
      </c>
      <c r="D45" s="308">
        <f>C45*16</f>
        <v>1119.04</v>
      </c>
      <c r="E45" s="308">
        <f>0.7*(D24+D45)*1</f>
        <v>1574.7549999999997</v>
      </c>
      <c r="F45" s="662"/>
      <c r="G45" s="662"/>
      <c r="H45" s="676" t="s">
        <v>499</v>
      </c>
      <c r="I45" s="663"/>
      <c r="J45" s="663"/>
      <c r="K45" s="663"/>
      <c r="L45" s="663">
        <f>(2.5*G37*K44+0.7*G37*O44+0.7*G37*S44)/1000</f>
        <v>5882.22</v>
      </c>
      <c r="M45" s="663"/>
      <c r="N45" s="663"/>
      <c r="O45" s="663"/>
      <c r="P45" s="663" t="s">
        <v>695</v>
      </c>
      <c r="Q45" s="663"/>
      <c r="R45" s="663"/>
      <c r="S45" s="344" t="str">
        <f>IF(E45&lt;=L45,"OK","NG")</f>
        <v>OK</v>
      </c>
    </row>
  </sheetData>
  <sheetProtection/>
  <mergeCells count="50">
    <mergeCell ref="P24:R24"/>
    <mergeCell ref="H15:K15"/>
    <mergeCell ref="P36:R36"/>
    <mergeCell ref="L38:N43"/>
    <mergeCell ref="P35:R35"/>
    <mergeCell ref="L15:O15"/>
    <mergeCell ref="H24:K24"/>
    <mergeCell ref="L24:O24"/>
    <mergeCell ref="L17:N22"/>
    <mergeCell ref="H36:K36"/>
    <mergeCell ref="P44:R44"/>
    <mergeCell ref="P45:R45"/>
    <mergeCell ref="H45:K45"/>
    <mergeCell ref="L45:O45"/>
    <mergeCell ref="L44:N44"/>
    <mergeCell ref="H44:J44"/>
    <mergeCell ref="B28:B45"/>
    <mergeCell ref="F28:F36"/>
    <mergeCell ref="G28:G36"/>
    <mergeCell ref="L29:N34"/>
    <mergeCell ref="H35:J35"/>
    <mergeCell ref="L35:N35"/>
    <mergeCell ref="L36:O36"/>
    <mergeCell ref="F37:F45"/>
    <mergeCell ref="G37:G45"/>
    <mergeCell ref="G16:G24"/>
    <mergeCell ref="L14:N14"/>
    <mergeCell ref="E5:E6"/>
    <mergeCell ref="E26:E27"/>
    <mergeCell ref="G5:G6"/>
    <mergeCell ref="G26:G27"/>
    <mergeCell ref="P14:R14"/>
    <mergeCell ref="P23:R23"/>
    <mergeCell ref="F7:F15"/>
    <mergeCell ref="G7:G15"/>
    <mergeCell ref="P15:R15"/>
    <mergeCell ref="H14:J14"/>
    <mergeCell ref="L23:N23"/>
    <mergeCell ref="H23:J23"/>
    <mergeCell ref="L8:N13"/>
    <mergeCell ref="F16:F24"/>
    <mergeCell ref="B26:B27"/>
    <mergeCell ref="F26:F27"/>
    <mergeCell ref="B5:B6"/>
    <mergeCell ref="F5:F6"/>
    <mergeCell ref="C5:C6"/>
    <mergeCell ref="D5:D6"/>
    <mergeCell ref="D26:D27"/>
    <mergeCell ref="B7:B24"/>
    <mergeCell ref="C26:C27"/>
  </mergeCells>
  <printOptions horizontalCentered="1" verticalCentered="1"/>
  <pageMargins left="0.5118110236220472" right="0.5118110236220472" top="0.5511811023622047" bottom="0.5511811023622047" header="0.31496062992125984" footer="0.31496062992125984"/>
  <pageSetup fitToHeight="1" fitToWidth="1" horizontalDpi="1200" verticalDpi="12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　平井建築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平井　正由</dc:creator>
  <cp:keywords/>
  <dc:description/>
  <cp:lastModifiedBy>㈲かなえ設計</cp:lastModifiedBy>
  <cp:lastPrinted>2009-07-28T13:18:44Z</cp:lastPrinted>
  <dcterms:created xsi:type="dcterms:W3CDTF">2002-03-03T23:51:19Z</dcterms:created>
  <dcterms:modified xsi:type="dcterms:W3CDTF">2009-07-28T14:09:38Z</dcterms:modified>
  <cp:category/>
  <cp:version/>
  <cp:contentType/>
  <cp:contentStatus/>
</cp:coreProperties>
</file>